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AdelaH\Desktop\2022\OGW\2024\PUBLICACIONES EN PORTALES\CUENTA PUBLICA\4TO TRIMESTRE\REPORTES\FORMATOS\"/>
    </mc:Choice>
  </mc:AlternateContent>
  <xr:revisionPtr revIDLastSave="0" documentId="13_ncr:1_{638C628C-FAB9-43BB-8F4D-97023FDD7BB7}" xr6:coauthVersionLast="47" xr6:coauthVersionMax="47" xr10:uidLastSave="{00000000-0000-0000-0000-000000000000}"/>
  <bookViews>
    <workbookView xWindow="-120" yWindow="-120" windowWidth="38640" windowHeight="15840" tabRatio="594" firstSheet="1" activeTab="1" xr2:uid="{00000000-000D-0000-FFFF-FFFF00000000}"/>
  </bookViews>
  <sheets>
    <sheet name="Avances Físicos a Septiembre " sheetId="1" state="hidden" r:id="rId1"/>
    <sheet name="Avances Físicos a Dic. 2024" sheetId="10" r:id="rId2"/>
    <sheet name="ECONOMÍAS" sheetId="9" state="hidden" r:id="rId3"/>
    <sheet name="PEDREGALES" sheetId="8" state="hidden" r:id="rId4"/>
    <sheet name="Entregables Conagua " sheetId="2" state="hidden" r:id="rId5"/>
  </sheets>
  <externalReferences>
    <externalReference r:id="rId6"/>
  </externalReferences>
  <definedNames>
    <definedName name="_xlnm._FilterDatabase" localSheetId="1" hidden="1">'Avances Físicos a Dic. 2024'!$A$9:$M$73</definedName>
    <definedName name="_xlnm._FilterDatabase" localSheetId="0" hidden="1">'Avances Físicos a Septiembre '!$A$9:$K$13</definedName>
    <definedName name="_xlnm._FilterDatabase" localSheetId="4" hidden="1">'Entregables Conagua '!$A$5:$AF$80</definedName>
    <definedName name="_xlnm.Print_Area" localSheetId="1">'Avances Físicos a Dic. 2024'!$A$1:$M$88</definedName>
    <definedName name="_xlnm.Print_Area" localSheetId="0">'Avances Físicos a Septiembre '!$A$1:$K$127</definedName>
    <definedName name="_xlnm.Print_Area" localSheetId="2">ECONOMÍAS!$A$1:$T$16</definedName>
    <definedName name="_xlnm.Print_Area" localSheetId="4">'Entregables Conagua '!$A$1:$AF$23</definedName>
    <definedName name="_xlnm.Print_Area" localSheetId="3">PEDREGALES!$A$1:$AA$6</definedName>
    <definedName name="conta">[1]datos!$A$1</definedName>
    <definedName name="registro">'Avances Físicos a Septiembre '!#REF!</definedName>
    <definedName name="_xlnm.Print_Titles" localSheetId="1">'Avances Físicos a Dic. 2024'!$1:$8</definedName>
    <definedName name="_xlnm.Print_Titles" localSheetId="0">'Avances Físicos a Septiembre '!$1:$8</definedName>
    <definedName name="_xlnm.Print_Titles" localSheetId="2">ECONOMÍAS!$1:$3</definedName>
    <definedName name="_xlnm.Print_Titles" localSheetId="4">'Entregables Conagua '!$1:$4</definedName>
  </definedNames>
  <calcPr calcId="191029"/>
</workbook>
</file>

<file path=xl/calcChain.xml><?xml version="1.0" encoding="utf-8"?>
<calcChain xmlns="http://schemas.openxmlformats.org/spreadsheetml/2006/main">
  <c r="M69" i="10" l="1"/>
  <c r="M63" i="10"/>
  <c r="M65" i="10" l="1"/>
  <c r="M67" i="10"/>
  <c r="M23" i="10" l="1"/>
  <c r="M40" i="10" l="1"/>
  <c r="M56" i="10" l="1"/>
  <c r="M55" i="10"/>
  <c r="M54" i="10"/>
  <c r="M53" i="10"/>
  <c r="L71" i="10" l="1"/>
  <c r="K71" i="10"/>
  <c r="J71" i="10"/>
  <c r="L15" i="10"/>
  <c r="K15" i="10"/>
  <c r="J15" i="10"/>
  <c r="M18" i="10"/>
  <c r="M15" i="10" l="1"/>
  <c r="J73" i="10"/>
  <c r="M71" i="10"/>
  <c r="K73" i="10"/>
  <c r="L73" i="10"/>
  <c r="M73" i="10" l="1"/>
  <c r="M48" i="10"/>
  <c r="M46" i="10"/>
  <c r="M47" i="10"/>
  <c r="M44" i="10"/>
  <c r="M43" i="10"/>
  <c r="M42" i="10"/>
  <c r="M20" i="10"/>
  <c r="M35" i="10"/>
  <c r="M24" i="10"/>
  <c r="M31" i="10"/>
  <c r="M27" i="10"/>
  <c r="M25" i="10"/>
  <c r="M22" i="10"/>
  <c r="M19" i="10"/>
  <c r="M39" i="10"/>
  <c r="M41" i="10"/>
  <c r="M38" i="10"/>
  <c r="M34" i="10"/>
  <c r="M33" i="10"/>
  <c r="M32" i="10"/>
  <c r="M30" i="10"/>
  <c r="M26" i="10"/>
  <c r="M21" i="10"/>
  <c r="M45" i="10"/>
  <c r="M37" i="10"/>
  <c r="M36" i="10"/>
  <c r="M28" i="10"/>
  <c r="M29" i="10"/>
  <c r="M70" i="10" l="1"/>
  <c r="M62" i="10"/>
  <c r="M58" i="10"/>
  <c r="M59" i="10"/>
  <c r="M57" i="10"/>
  <c r="M66" i="10"/>
  <c r="M60" i="10"/>
  <c r="M52" i="10"/>
  <c r="M51" i="10"/>
  <c r="M50" i="10"/>
  <c r="M49" i="10"/>
  <c r="M64" i="10"/>
  <c r="M68" i="10" l="1"/>
  <c r="M61" i="10"/>
  <c r="M13" i="10" l="1"/>
  <c r="M14" i="10" l="1"/>
  <c r="M11" i="10" l="1"/>
  <c r="M12" i="10"/>
  <c r="K100" i="1" l="1"/>
  <c r="J42" i="1" l="1"/>
  <c r="AD10" i="9"/>
  <c r="AC10" i="9"/>
  <c r="AC16" i="9"/>
  <c r="T8" i="9"/>
  <c r="S8" i="9"/>
  <c r="P8" i="9"/>
  <c r="AB8" i="9" s="1"/>
  <c r="AB10" i="9" s="1"/>
  <c r="N10" i="9"/>
  <c r="N16" i="9"/>
  <c r="S7" i="9"/>
  <c r="P7" i="9"/>
  <c r="AB7" i="9" s="1"/>
  <c r="O7" i="9"/>
  <c r="S9" i="9"/>
  <c r="P9" i="9"/>
  <c r="O9" i="9"/>
  <c r="T9" i="9" s="1"/>
  <c r="S14" i="9"/>
  <c r="P6" i="9"/>
  <c r="AB6" i="9"/>
  <c r="O6" i="9"/>
  <c r="T6" i="9" s="1"/>
  <c r="S6" i="9"/>
  <c r="S4" i="9"/>
  <c r="Y5" i="8"/>
  <c r="W5" i="8"/>
  <c r="X5" i="8" s="1"/>
  <c r="AA5" i="8" s="1"/>
  <c r="Y4" i="8"/>
  <c r="T5" i="8"/>
  <c r="S5" i="8"/>
  <c r="P5" i="8"/>
  <c r="S4" i="8"/>
  <c r="P4" i="8"/>
  <c r="O4" i="8"/>
  <c r="W4" i="8" s="1"/>
  <c r="Z4" i="8" s="1"/>
  <c r="J52" i="1"/>
  <c r="J33" i="1"/>
  <c r="J18" i="1"/>
  <c r="J26" i="1"/>
  <c r="J22" i="1"/>
  <c r="J19" i="1"/>
  <c r="J38" i="1"/>
  <c r="J46" i="1"/>
  <c r="J45" i="1"/>
  <c r="J28" i="1"/>
  <c r="J43" i="1"/>
  <c r="J50" i="1"/>
  <c r="J32" i="1"/>
  <c r="J44" i="1"/>
  <c r="J47" i="1"/>
  <c r="J27" i="1"/>
  <c r="J21" i="1"/>
  <c r="J41" i="1"/>
  <c r="J37" i="1"/>
  <c r="J49" i="1"/>
  <c r="AB133" i="2"/>
  <c r="AD104" i="2"/>
  <c r="AC104" i="2"/>
  <c r="AB104" i="2"/>
  <c r="P84" i="2"/>
  <c r="O84" i="2"/>
  <c r="O87" i="2"/>
  <c r="N87" i="2"/>
  <c r="P104" i="2"/>
  <c r="O104" i="2"/>
  <c r="P10" i="2"/>
  <c r="AB10" i="2" s="1"/>
  <c r="O10" i="2"/>
  <c r="P34" i="2"/>
  <c r="AA34" i="2" s="1"/>
  <c r="O34" i="2"/>
  <c r="P33" i="2"/>
  <c r="AA33" i="2" s="1"/>
  <c r="O33" i="2"/>
  <c r="P32" i="2"/>
  <c r="AA32" i="2"/>
  <c r="O32" i="2"/>
  <c r="P31" i="2"/>
  <c r="AA31" i="2" s="1"/>
  <c r="O31" i="2"/>
  <c r="P30" i="2"/>
  <c r="AA30" i="2"/>
  <c r="O30" i="2"/>
  <c r="P19" i="2"/>
  <c r="AA19" i="2" s="1"/>
  <c r="O19" i="2"/>
  <c r="P16" i="2"/>
  <c r="AA16" i="2" s="1"/>
  <c r="O16" i="2"/>
  <c r="P29" i="2"/>
  <c r="AA29" i="2" s="1"/>
  <c r="O29" i="2"/>
  <c r="P28" i="2"/>
  <c r="AA28" i="2"/>
  <c r="O28" i="2"/>
  <c r="P27" i="2"/>
  <c r="AA27" i="2" s="1"/>
  <c r="O27" i="2"/>
  <c r="P26" i="2"/>
  <c r="AA26" i="2"/>
  <c r="O26" i="2"/>
  <c r="P25" i="2"/>
  <c r="AA25" i="2" s="1"/>
  <c r="O25" i="2"/>
  <c r="P24" i="2"/>
  <c r="AA24" i="2" s="1"/>
  <c r="O24" i="2"/>
  <c r="P6" i="2"/>
  <c r="AA6" i="2" s="1"/>
  <c r="O6" i="2"/>
  <c r="O42" i="2"/>
  <c r="N42" i="2"/>
  <c r="N82" i="2" s="1"/>
  <c r="N104" i="2" s="1"/>
  <c r="P41" i="2"/>
  <c r="AA41" i="2" s="1"/>
  <c r="O41" i="2"/>
  <c r="P40" i="2"/>
  <c r="AA40" i="2" s="1"/>
  <c r="O40" i="2"/>
  <c r="P39" i="2"/>
  <c r="AA39" i="2" s="1"/>
  <c r="O39" i="2"/>
  <c r="P37" i="2"/>
  <c r="AA37" i="2" s="1"/>
  <c r="O37" i="2"/>
  <c r="P36" i="2"/>
  <c r="AA36" i="2"/>
  <c r="O36" i="2"/>
  <c r="P38" i="2"/>
  <c r="AA38" i="2"/>
  <c r="O38" i="2"/>
  <c r="Z45" i="2"/>
  <c r="Y45" i="2"/>
  <c r="S41" i="2"/>
  <c r="S40" i="2"/>
  <c r="S39" i="2"/>
  <c r="S38" i="2"/>
  <c r="S37" i="2"/>
  <c r="S36" i="2"/>
  <c r="P35" i="2"/>
  <c r="AA35" i="2" s="1"/>
  <c r="O35" i="2"/>
  <c r="S34" i="2"/>
  <c r="S33" i="2"/>
  <c r="S32" i="2"/>
  <c r="S31" i="2"/>
  <c r="S30" i="2"/>
  <c r="S29" i="2"/>
  <c r="S28" i="2"/>
  <c r="S27" i="2"/>
  <c r="S26" i="2"/>
  <c r="S25" i="2"/>
  <c r="S24" i="2"/>
  <c r="N23" i="2"/>
  <c r="O23" i="2" s="1"/>
  <c r="P23" i="2"/>
  <c r="AB23" i="2" s="1"/>
  <c r="L23" i="2"/>
  <c r="S22" i="2"/>
  <c r="P22" i="2"/>
  <c r="AA22" i="2" s="1"/>
  <c r="O22" i="2"/>
  <c r="S21" i="2"/>
  <c r="P21" i="2"/>
  <c r="AA21" i="2" s="1"/>
  <c r="O21" i="2"/>
  <c r="S20" i="2"/>
  <c r="P20" i="2"/>
  <c r="AA20" i="2" s="1"/>
  <c r="O20" i="2"/>
  <c r="S19" i="2"/>
  <c r="S18" i="2"/>
  <c r="P18" i="2"/>
  <c r="AA18" i="2"/>
  <c r="O18" i="2"/>
  <c r="AB17" i="2"/>
  <c r="S17" i="2"/>
  <c r="P17" i="2"/>
  <c r="O17" i="2"/>
  <c r="S16" i="2"/>
  <c r="S15" i="2"/>
  <c r="P15" i="2"/>
  <c r="AB15" i="2" s="1"/>
  <c r="O15" i="2"/>
  <c r="S14" i="2"/>
  <c r="P14" i="2"/>
  <c r="AA14" i="2"/>
  <c r="O14" i="2"/>
  <c r="S13" i="2"/>
  <c r="P13" i="2"/>
  <c r="AA13" i="2"/>
  <c r="O13" i="2"/>
  <c r="S12" i="2"/>
  <c r="P12" i="2"/>
  <c r="AA12" i="2" s="1"/>
  <c r="O12" i="2"/>
  <c r="S11" i="2"/>
  <c r="P11" i="2"/>
  <c r="AC11" i="2" s="1"/>
  <c r="O11" i="2"/>
  <c r="S9" i="2"/>
  <c r="P9" i="2"/>
  <c r="AA9" i="2"/>
  <c r="O9" i="2"/>
  <c r="S8" i="2"/>
  <c r="P8" i="2"/>
  <c r="AA8" i="2" s="1"/>
  <c r="O8" i="2"/>
  <c r="S7" i="2"/>
  <c r="P7" i="2"/>
  <c r="AA7" i="2"/>
  <c r="O7" i="2"/>
  <c r="S6" i="2"/>
  <c r="AC45" i="2"/>
  <c r="AB45" i="2"/>
  <c r="AA45" i="2"/>
  <c r="S10" i="2"/>
  <c r="O14" i="9"/>
  <c r="X4" i="8"/>
  <c r="AA4" i="8" s="1"/>
  <c r="P10" i="9" l="1"/>
  <c r="S23" i="2"/>
  <c r="AA6" i="8"/>
  <c r="J100" i="1"/>
  <c r="AB12" i="9"/>
  <c r="AB4" i="9" s="1"/>
  <c r="AA17" i="2"/>
  <c r="O10" i="9"/>
  <c r="O12" i="9" s="1"/>
  <c r="T7" i="9"/>
  <c r="P14" i="9"/>
  <c r="T14" i="9"/>
  <c r="Z5" i="8"/>
  <c r="O4" i="9" l="1"/>
  <c r="O16" i="9" l="1"/>
  <c r="T4" i="9"/>
  <c r="P4" i="9"/>
  <c r="AB14" i="9"/>
  <c r="P16" i="9" l="1"/>
  <c r="AD4" i="9"/>
  <c r="AB16" i="9"/>
  <c r="AD14" i="9"/>
  <c r="AD16" i="9" l="1"/>
</calcChain>
</file>

<file path=xl/sharedStrings.xml><?xml version="1.0" encoding="utf-8"?>
<sst xmlns="http://schemas.openxmlformats.org/spreadsheetml/2006/main" count="2124" uniqueCount="696">
  <si>
    <t xml:space="preserve">MUNICIPIO </t>
  </si>
  <si>
    <t>BALLEZA</t>
  </si>
  <si>
    <t>GUERRERO</t>
  </si>
  <si>
    <t>IGNACIO ZARAGOZA</t>
  </si>
  <si>
    <t>GRADO DE MARGINACIÓN</t>
  </si>
  <si>
    <t>POBLACIÓN INDIGENA</t>
  </si>
  <si>
    <t>SI</t>
  </si>
  <si>
    <t>NO</t>
  </si>
  <si>
    <t>ALLENDE</t>
  </si>
  <si>
    <t>LOCALIDAD</t>
  </si>
  <si>
    <t>COMPONENTE</t>
  </si>
  <si>
    <t>POBLACIÓN INEGI</t>
  </si>
  <si>
    <t>POBLACIÓN MUJERES</t>
  </si>
  <si>
    <t>CLAVE LOCALIDAD</t>
  </si>
  <si>
    <t>POBLACIÓN MAYOR DE 18</t>
  </si>
  <si>
    <t>080030001</t>
  </si>
  <si>
    <t>080370001</t>
  </si>
  <si>
    <t>APARTADO</t>
  </si>
  <si>
    <t>URBANO</t>
  </si>
  <si>
    <t>RURAL</t>
  </si>
  <si>
    <t>LOCALIZACIÓN</t>
  </si>
  <si>
    <t>SUBCOMPONENTE</t>
  </si>
  <si>
    <t>ACCIÓN</t>
  </si>
  <si>
    <t>SANEAMIENTO</t>
  </si>
  <si>
    <t>NUEVA</t>
  </si>
  <si>
    <t>PLANTA DE TRATAMIENTO DE AGUAS RESIDUALES</t>
  </si>
  <si>
    <t>DESCRIPCIÓN OBRAS / SUB-ACCIÓN</t>
  </si>
  <si>
    <t>HABITANTES A BENEFICIAR</t>
  </si>
  <si>
    <t>INCORPORADOS</t>
  </si>
  <si>
    <t>MEJORADOS</t>
  </si>
  <si>
    <t>TOTAL</t>
  </si>
  <si>
    <t>FEDERAL</t>
  </si>
  <si>
    <t>PROYECTO VALIDADO</t>
  </si>
  <si>
    <t>COSTO PER CÁPITA</t>
  </si>
  <si>
    <t>% APORTACIÓN FEDERAL</t>
  </si>
  <si>
    <t>AGUA POTABLE</t>
  </si>
  <si>
    <t>SISTEMA INTEGRAL</t>
  </si>
  <si>
    <t>MEJORADA</t>
  </si>
  <si>
    <t>ALCANTARILLADO</t>
  </si>
  <si>
    <t>INVERSIÓN PROPUESTA (en pesos)</t>
  </si>
  <si>
    <t>NO.</t>
  </si>
  <si>
    <t>BOCOYNA</t>
  </si>
  <si>
    <t>ALDAMA</t>
  </si>
  <si>
    <t>080520001</t>
  </si>
  <si>
    <t>RED DE ATARJEAS</t>
  </si>
  <si>
    <t>MORIS</t>
  </si>
  <si>
    <t>PROYECTOS Y ESTUDIOS PARA OBRAS</t>
  </si>
  <si>
    <t>TOMOCHI</t>
  </si>
  <si>
    <t>080310128</t>
  </si>
  <si>
    <t>080340002</t>
  </si>
  <si>
    <t>AGUA LIMPIA</t>
  </si>
  <si>
    <t>VARIOS</t>
  </si>
  <si>
    <t>VARIAS</t>
  </si>
  <si>
    <t>ACCIONES DEL PROGRAMA AGUA LIMPIA</t>
  </si>
  <si>
    <t>080310001</t>
  </si>
  <si>
    <t>MAGUARICHI</t>
  </si>
  <si>
    <t>080410001</t>
  </si>
  <si>
    <t>LÍNEA DE DISTRIBUCIÓN</t>
  </si>
  <si>
    <t>NOMBRE</t>
  </si>
  <si>
    <t>ESTRATEGIA CONAGUA</t>
  </si>
  <si>
    <t>AGEB</t>
  </si>
  <si>
    <t>CONEVAL</t>
  </si>
  <si>
    <t>ELABORACIÓN DE ESTUDIO Y PROYECTO PARA EL MEJORAMIENTO DEL SISTEMA DE AGUA POTABLE</t>
  </si>
  <si>
    <t xml:space="preserve">OJINAGA </t>
  </si>
  <si>
    <t>MANUEL OJINAGA</t>
  </si>
  <si>
    <t xml:space="preserve">REHABILITACIÓN DEL SISTEMA DE ALCANTARILLADO SANITARIO. </t>
  </si>
  <si>
    <t>COMPROMISO INTERNACIONAL Y CONEVAL</t>
  </si>
  <si>
    <t>VICENTE GUERRERO</t>
  </si>
  <si>
    <t>REHABILITACIÓN</t>
  </si>
  <si>
    <t>CONSTRUCCIÓN DE LA CUARTA ETAPA DEL SISTEMA INTEGRAL DE ALCANTARILLADO SANITARIO LA COLONIA EL SAUZAL NUEVO. CONSISTENTE EN EL SUMINISTRO E INSTALACIÓN DE 5,836.48 METROS DE TUBERÍA DE P.V.C. DE 20 CMS. DE DIAMETRO Y 568 DESCARGAS DOMICILIARIAS.</t>
  </si>
  <si>
    <t>JUÁREZ</t>
  </si>
  <si>
    <t>CONSTRUCCIÓN DE LA CUARTA ETAPA DEL SISTEMA INTEGRAL DE ALCANTARILLADO SANITARIO LA COLONIA EL SAUZAL NUEVO.</t>
  </si>
  <si>
    <t xml:space="preserve">ELABORACIÓN DE ESTUDIO Y PROYECTO PARA EL MEJORAMIENTO DEL SISTEMA DE ALCANTARILLADO SANITARIO </t>
  </si>
  <si>
    <t>LAS TINAS</t>
  </si>
  <si>
    <t>BATOPILAS</t>
  </si>
  <si>
    <t>CONSTRUCCIÓN DE SISTEMA INTEGRAL DE AGUA POTABLE. CONSISTENTE EN: OBRA DE CAPTACIÓN Y CÁRCAMO DE BOMBEO, LÍNEA DE CONDUCCIÓN CON EL SUMINISTRO E INSTALACIÓN DE 427 METROS CON TUBERÍA DE PAD DE 2" DE DIAMETRO, EQUIPAMIENTO ELECTROMECANICO SOLAR, CLORADOR DE PASTILLAS DE HIPOCLORITO DE CALCIO, CONSTRUCCIÓN DE TANQUE DE MAMPOSTERIA SUPERFICIAL DE 10 M3 DE CAPACIDAD, RED DE DISTRIBUCCIÓN CON EL SUMINISTRO E INSTALACIÓN DE 883 METROS DE TUBERÍA DE PAD DE 2" DE DIÁMETRO Y 20 TOMAS DOMICILIARIAS.</t>
  </si>
  <si>
    <t>CONSTRUCCIÓN DE SISTEMA INTEGRAL DE AGUA POTABLE</t>
  </si>
  <si>
    <t>PEDREGAL DE ABAJO</t>
  </si>
  <si>
    <t>080081163</t>
  </si>
  <si>
    <t>CARICHI</t>
  </si>
  <si>
    <t>TEHUERICHI</t>
  </si>
  <si>
    <t>CONSTRUCCIÓN DE SISTEMA INTEGRAL DE AGUA POTABLE. CONSISTENTE EN: REHABILITACIÓN DE LA GALERÍA FILTRANTE VERTICAL, SUMINISTRO E INSTALACIÓN DE EQUIPAMIENTO ELECTROMECANICO SOLAR, LÍNEA DE CONDUCCIÓN CON EL SUMINISTRO E INSTALACIÓN DE 484.55 METROS CON TUBERÍA DE PAD DE 2" DE DIAMETRO, SUMINISTRO E INSTALACIÓN DE CLORADOR DE PASTILLAS DE HIPOCLORITO DE CALCIO, REHABILITACIÓN DE TANQUE DE ACERO SUPERFICIAL DE 45 M3 DE CAPACIDAD, RED DE DISTRIBUCCIÓN CON EL SUMINISTRO E INSTALACIÓN DE 5034.03 METROS DE TUBERÍA DE PAD DE 2" DE DIÁMETRO,  329.35 METROS DE TUEBÍRA DE PAD DE 3" DE DIAMETRO, 112 METROS DE TUBERÍA DE FIERRO GALVANIZADO DE 2" DE DIAMETRO, 9 METROS DE TUBERÍA DE FIERRO GALVANIZADO DE 3" DE DIAMETRO, 50 METROS DE TUBERÍA DE ACERO NEGRO DE 6" DE DIAMETRO Y 60 TOMAS DOMICILIARIAS.</t>
  </si>
  <si>
    <t>080120053</t>
  </si>
  <si>
    <t>CHÍNIPAS</t>
  </si>
  <si>
    <t xml:space="preserve">ZAPR </t>
  </si>
  <si>
    <t>GUACHOCHI</t>
  </si>
  <si>
    <t>GUADALUPE Y CALVO</t>
  </si>
  <si>
    <t>EL CARNERO</t>
  </si>
  <si>
    <t>CONSTRUCCIÓN DE SISTEMA INTEGRAL DE AGUA POTABLE. CONSISTENTE EN: GALERÍA FILTRANTE Y CARCAMO DE BOMBEO, LÍNEA DE CONDUCCIÓN CON EL SUMINISTRO E INSTALACIÓN DE 386.33 METROS CON TUBERÍA DE PAD DE 3" DE DIAMETRO Y 389.00 METROS CON TUBERÍA DE ACERO GALVANIZADO DE 3" DE DIAMETRO, EQUIPAMIENTO ELECTRICO, EQUIPO DE CLORACION  (HIPOCLORITO DE SODIO), CONSTRUCCION DE TANQUE SUPERFICIAL DE MAMPOSTERIA DE 50 M3 DE CAPACIDAD, RED DE DISTRIBUCCIÓN CON EL SUMINISTRO E INSTALACIÓN DE 2475.55 METROS DE TUBERÍA DE PAD DE 2" DE DIÁMETRO Y 73.65 METROS DE TUBERÍA DE PAD DE 3" DE DIAMETRO, CONSTRUCCION DE 3 CAJAS ROMPEDORAS DE PRESION EN RED DE DISTRIBUCIÓN  Y 38 TOMAS DOMICILIARIAS.</t>
  </si>
  <si>
    <t>080290359</t>
  </si>
  <si>
    <t>MORELOS</t>
  </si>
  <si>
    <t>SAN PABLO</t>
  </si>
  <si>
    <t>080460378</t>
  </si>
  <si>
    <t>LA CIENEGUITA DE RODRÍGUEZ</t>
  </si>
  <si>
    <t>CONSTRUCCIÓN DE SISTEMA INTEGRAL DE AGUA POTABLE. CONSISTENTE EN: OBRA DE CAPTACIÓN, LÍNEA DE CONDUCCIÓN CON EL SUMINISTRO E INSTALACIÓN DE 1095.56 METROS CON TUBERÍA DE PAD DE 3" DE DIAMETRO, SUMINISTRO E INSTALACION DE EQUIPO DOSIFICADOR DE PASTILLAS DE HIPOCLORITO DE CALCIO, REHABILITACIÓN DE 2 TANQUES DE MAMPOSTERIA SUPERFICIALES DE 70 M3 DE CAPACIDAD CADA UNO, RED DE DISTRIBUCCIÓN CON EL SUMINISTRO E INSTALACIÓN DE 2355.9 METROS DE TUBERÍA DE PAD DE 2" DE DIÁMETRO Y 1883.60 METROS DE TUBERÍA DE PAD DE 3" DE DIAMETRO Y 90 TOMAS DOMICILIARIAS.</t>
  </si>
  <si>
    <t>080470335</t>
  </si>
  <si>
    <t>NONOAVA</t>
  </si>
  <si>
    <t>URUACHI</t>
  </si>
  <si>
    <t>ROCOROYVO</t>
  </si>
  <si>
    <t>CONSTRUCCIÓN DE SISTEMA INTEGRAL DE AGUA POTABLE. CONSISTENTE EN: GALERÍA FILTRANTE, LÍNEA DE CONDUCCIÓN CON EL SUMINISTRO E INSTALACIÓN DE 3,897.69 METROS CON TUBERÍA DE PAD DE 2" DE DIAMETRO Y 60 METROS DE TUBERIA DE FIERRO GALVANIZADO DE 2" DE DIAMETRO, CONSTRUCCIÓN DE 3 CAJAS ROMPEDORAS DE PRESIÓN EN LÍNEA DE CONDUCCIÓN, SUMINISTRO E INSTALACIÓN DE 2 EQUIPOS CLORADORES, CONSTRUCCIÓN DE 2 TANQUES SUPERFICIALES DE MAMPOSTERÍA 10 M3 DE CAPACIDAD CADA UNO, RED DE DISTRIBUCCIÓN CON EL SUMINISTRO E INSTALACIÓN DE 5,076.97 METROS DE TUBERÍA DE PAD DE 2" DE DIÁMETRO Y 36 METROS DE TUBERÍA DE FIERRO GALVANIZADO DE 2" DE DIAMETRO, CONSTRUCCIÓN DE 6 CAJAS ROMPEDORAS DE PRESIÓN EN RED DE DISTRIBUCIÓN Y 34 TOMAS DOMICILIARIAS.</t>
  </si>
  <si>
    <t>080660720</t>
  </si>
  <si>
    <t>EL JAGÜEY (RANCHO ESTRADA)</t>
  </si>
  <si>
    <t>PICHIQUE</t>
  </si>
  <si>
    <t>IGNACIO VALENZUELA LAGARDA (LORETO)</t>
  </si>
  <si>
    <t>CONSTRUCCIÓN DE SISTEMA INTEGRAL DE ALCANTARILLADO SANITARIO. CONSISTENTE EN EL SUMINISTRO E INSTALACIÓN DE 11,062.00 METROS DE TUBERÍA DE PVC DE 20 CMS. DE DIAMETRO Y 936 METROS DE TUBERÍA DE PVC DE 25 CMS. DE DIAMETRO, 200 POZOS DE VISITA TIPO COMÚN Y 84 DESCARGAS DOMICILIARIAS.</t>
  </si>
  <si>
    <t>CONCLUSIÓN DE LA CONSTRUCCIÓN DEL SISTEMA DE ALCANTARILLADO SANITARIO. CONSISTENTE EN EL SUMINISTRO E INSTALACIÓN DE 1734 METROS DE TUBERIA DE PVC DE 20 CMS. DE DIAMETRO, 40 POZOS DE VISITA Y 30 DESCARGAS DOMICILIARIAS.</t>
  </si>
  <si>
    <t>CONSTRUCCIÓN DE SISTEMA INTEGRAL DE ALCANTARILLADO SANITARIO</t>
  </si>
  <si>
    <t>080020230</t>
  </si>
  <si>
    <t>080070088</t>
  </si>
  <si>
    <t>080200066</t>
  </si>
  <si>
    <t xml:space="preserve">CONCLUSIÓN DE LA CONSTRUCCIÓN DEL SISTEMA DE ALCANTARILLADO SANITARIO. </t>
  </si>
  <si>
    <t>ZAPR</t>
  </si>
  <si>
    <t>GORACHI</t>
  </si>
  <si>
    <t>TOTORI (TUCHIRSO)</t>
  </si>
  <si>
    <t>LA MESA DE LA MANGA</t>
  </si>
  <si>
    <t>EL CARRIZAL</t>
  </si>
  <si>
    <t>GÜENOYACHI</t>
  </si>
  <si>
    <t>ELABORACIÓN DE PROYECTO INTEGRAL DE AGUA POTABLE</t>
  </si>
  <si>
    <t>080070128</t>
  </si>
  <si>
    <t>080090054</t>
  </si>
  <si>
    <t>080090321</t>
  </si>
  <si>
    <t>080290328</t>
  </si>
  <si>
    <t>080291356</t>
  </si>
  <si>
    <t>080660789</t>
  </si>
  <si>
    <t>ELABORACIÓN DE PROYECTO INTEGRAL DE ALCANTARILLADO SANITARIO</t>
  </si>
  <si>
    <t>BAJÍO DE LAS PALMAS</t>
  </si>
  <si>
    <t>HUIZAROCHI</t>
  </si>
  <si>
    <t>LA GUITARRA (LA GUITARRILLA)</t>
  </si>
  <si>
    <t>080270011</t>
  </si>
  <si>
    <t>080270047</t>
  </si>
  <si>
    <t>080270385</t>
  </si>
  <si>
    <t>ARISIACHI (EL TERRERO)</t>
  </si>
  <si>
    <t>080310015</t>
  </si>
  <si>
    <t>EL TERRERO</t>
  </si>
  <si>
    <t>080490025</t>
  </si>
  <si>
    <t>CONSTRUCCIÓN DE PLANTA DE TRATAMIENTO DE AGUAS RESIDUALES</t>
  </si>
  <si>
    <t>GALEANA</t>
  </si>
  <si>
    <t>HERMENEGILDO GALEANA</t>
  </si>
  <si>
    <t>ABRAHAM GONZÁLEZ</t>
  </si>
  <si>
    <t>ELABORACIÓN DE PROYECTO PARA PLANTA DE TRATAMIENTO DE AGUAS RESIDUALES</t>
  </si>
  <si>
    <t>080230001</t>
  </si>
  <si>
    <t>JUNTA CENTRAL DE AGUA Y SANEAMIENTO DEL ESTADO DE CHIHUAHUA</t>
  </si>
  <si>
    <t>ORIGEN DEL RECURSO</t>
  </si>
  <si>
    <t>PROAGUA 2020</t>
  </si>
  <si>
    <t>ESTATAL</t>
  </si>
  <si>
    <t>ASCENSIÓN</t>
  </si>
  <si>
    <t>080050001</t>
  </si>
  <si>
    <t xml:space="preserve">OBRA DE CAPTACIÓN SUBTERRANEA </t>
  </si>
  <si>
    <t>INCORPORACIÓN DEL POZO NO. 2.</t>
  </si>
  <si>
    <t>INCORPORACIÓN DEL POZO NO. 2. CONSISTENTE EN EL SUMINISTRO E INSTALACIÓN DE EQUIPO DE BOMBEO, SUBESTACIÓN Y EXTENSIÓN DE LÍNEA ELECTRICA, CONSTRUCCIÓN DE CASETA DE OPERACIÓN, TREN DE DESCARGA, EQUIPO DOSIFICADOR DE HIPOCLORITO DE SODIO, LÍNEA DE CONDUCCIÓN CON EL SUMINISTRO E INSTALACIÓN DE 157.46 METROS DE TUBERÍA DE ACERO DE 12" DE DIAMETRO Y 4700.82 METROS DE TUBERÍA DE PVC DE 12" DE DIAMETRO.</t>
  </si>
  <si>
    <t>VALLE DE IGNACIO ALLENDE</t>
  </si>
  <si>
    <t>MUY BAJO</t>
  </si>
  <si>
    <t>MEDIO</t>
  </si>
  <si>
    <t>BAJO</t>
  </si>
  <si>
    <t xml:space="preserve">ZAPR / INDIGENA </t>
  </si>
  <si>
    <t>MUY ALTO</t>
  </si>
  <si>
    <t>ALTO</t>
  </si>
  <si>
    <t>A.P., ALC. Y SAN.</t>
  </si>
  <si>
    <t>ESTUDIOS DE FACTIBILIDAD TÉCNICA</t>
  </si>
  <si>
    <t xml:space="preserve">DESARROLLO INSTITUCIONAL </t>
  </si>
  <si>
    <t>APTAR</t>
  </si>
  <si>
    <t>CONTRAPARTE</t>
  </si>
  <si>
    <t>CONTRAPARTE (en pesos)</t>
  </si>
  <si>
    <t>MUNICIPAL</t>
  </si>
  <si>
    <t>OTROS (JCAS, JMAS, JRAS)</t>
  </si>
  <si>
    <t>RAYABO</t>
  </si>
  <si>
    <t>080270184</t>
  </si>
  <si>
    <t>CONSTRUCCIÓN DE SISTEMA INTEGRAL DE AGUA POTABLE. CONSISTENTE EN: CONSTRUCCIÓN DE 3 CAPTACIONES EN MANANTIALES, LÍNEA DE CONDUCCIÓN CON EL SUMINISTRO E INSTALACIÓN DE 123 METROS CON TUBERÍA DE PAD DE 3" DE DIAMETRO, SUMINISTRO E INSTALACIÓN DE 2 EQUIPOS DE BOMBEO SOLAR PARA UN VOLUMEN DE 26 M3/DIA, SUMINISTRO E INSTALACIÓN DE EQUIPO DE HIPOCLORITO DE CALCIO (DOSIFICADOR DE PASTILLAS), CONSTRUCCIÓN DE TANQUE SUPERFICIAL DE MAMPOSTERÍA 50 M3 DE CAPACIDAD, RED DE DISTRIBUCCIÓN CON EL SUMINISTRO E INSTALACIÓN DE 3,861.41 METROS DE TUBERÍA DE PAD DE 3" DE DIÁMETRO Y 30 TOMAS DOMICILIARIAS.</t>
  </si>
  <si>
    <t>ZAPR / ING.</t>
  </si>
  <si>
    <t>URIQUE</t>
  </si>
  <si>
    <t>CEROCAHUI</t>
  </si>
  <si>
    <t>080650012</t>
  </si>
  <si>
    <t>SISTEMA DE ATARJEAS</t>
  </si>
  <si>
    <t>BACHÍNIVA</t>
  </si>
  <si>
    <t>SAN BLAS</t>
  </si>
  <si>
    <t>080060018</t>
  </si>
  <si>
    <t>LOCALIDAD CON ALTA MARGINACIÓN</t>
  </si>
  <si>
    <t>OTROS (JMAS, JRAS)</t>
  </si>
  <si>
    <t>EL PILAR</t>
  </si>
  <si>
    <t>080470078</t>
  </si>
  <si>
    <t>CONSTRUCCIÓN DE SISTEMA INTEGRAL DE AGUA POTABLE. CONSISTENTE EN: OBRA DE CAPTACIÓN, LÍNEA DE CONDUCCIÓN CON EL SUMINISTRO E INSTALACIÓN DE 1,104.52 METROS CON TUBERÍA DE PAD DE 2.5" DE DIAMETRO, SUMINISTRO E INSTALACIÓN DE EQUIPO DE HIPOCLORITO DE SODIO, CONSTRUCCIÓN DE TANQUE DE MAMPOSTERIA SUPERFICIAL DE 30 M3 DE CAPACIDAD, RED DE DISTRIBUCCIÓN CON EL SUMINISTRO E INSTALACIÓN DE 3,365.0 METROS DE TUBERÍA DE PAD DE 2" DE DIÁMETRO, CONSTRUCCIÓN DE 2 CAJAS ROMPEDORAS DE PRESIÓN DE MAMPTERÍA EN RED DE DISTRIBUCIÓN Y 33 TOMAS DOMICILIARIAS.</t>
  </si>
  <si>
    <t>COSTO BENEFICIO O EFICIENCIA</t>
  </si>
  <si>
    <t>FICHAS CONAGUA</t>
  </si>
  <si>
    <t xml:space="preserve">PROYECTO </t>
  </si>
  <si>
    <t>N/A</t>
  </si>
  <si>
    <t xml:space="preserve">CONSTRUCCION DE PLANTA DE TRATAMIENTO DE AGUAS RESIDUALES CON UNA CAPACIDAD DE 1.2 LITROS POR SEGUNDO, CON UN NIVEL DE TRATAMIENTO SECUNDARIO, A BASE DE 1 LAGUNA DE SEDIMENTACIÓN, 1 LAGUNA FACULTATIVA Y 1 LAGUNA DE PULIMENTO (MADURACIÓN), INCLUYE EMISOR DE 912 M DE TUBERÍA DE PVC DE 203.2 MM O 8" DE DIAMETRO </t>
  </si>
  <si>
    <t xml:space="preserve">CONSTRUCCION DE PLANTA DE TRATAMIENTO DE AGUAS RESIDUALES CON UNA CAPACIDAD DE 3.0 LITROS POR SEGUNDO, CON UN NIVEL DE TRATAMIENTO SECUNDARIO, A BASE DE 2 TANQUES SEDIMENTADORES PRIMARIOS Y 1 HUMEDAL FLUJO SUBSUPERFICIAL. INCLUYE UN EMISOR DE 258.5 METROS DE TUBERÍA DE PVC DE 200 MM O 8" DE DIAMETRO </t>
  </si>
  <si>
    <t>PROGRAMA DE AGUA POTABLE, DRENAJE Y TRATAMIENTO DE AGUAS RESIDUALES - PROAGUA, PARA EL EJERCICIO 2020</t>
  </si>
  <si>
    <t>ACCIÓN AUTORIZADA POR CONAGUA</t>
  </si>
  <si>
    <t>EXPEDIENTE ENTREGADO A HACIENDA</t>
  </si>
  <si>
    <t>OFICIO DE APROBACIÓN</t>
  </si>
  <si>
    <t>HACIENDA ESTATAL</t>
  </si>
  <si>
    <t>ACTA DE CABILDO</t>
  </si>
  <si>
    <t>CONVENIO</t>
  </si>
  <si>
    <t>EXPEDIENTE ENTREGADO A LICITACIONES</t>
  </si>
  <si>
    <t>PROCESO LICITATORIO</t>
  </si>
  <si>
    <t>OFICIO COMPROMISO DEL MUNICIPIO</t>
  </si>
  <si>
    <t>SUFICIENCIA PRESUPUESTAL JMAS/JRAS</t>
  </si>
  <si>
    <t>PLANEACIÓN</t>
  </si>
  <si>
    <t xml:space="preserve">PRIORIDAD CONAGUA </t>
  </si>
  <si>
    <t>CONSTRUCCIÓN DE LA SEGUNDA ETAPA (2 DE 4) DEL SISTEMA INTEGRAL DE ALCANTARILLADO SANITARIO EN LA COLONIA SAN RAFAEL</t>
  </si>
  <si>
    <t>JIMÉNEZ</t>
  </si>
  <si>
    <t>SAN FELIPE Y ZARAGOZA</t>
  </si>
  <si>
    <t>080360121 Y 080360158</t>
  </si>
  <si>
    <t>CONSTRUCCION DE PLANTA DE TRATAMIENTO DE AGUAS RESIDUALES CON UNA CAPACIDAD DE 2.12 LITROS POR SEGUNDO, CON UN NIVEL DE TRATAMIENTO SECUNDARIO, A BASE DE 1 LAGUNA ANAEROBIA, 1 LAGUNA FACULTATIVA Y 1 LAGUNA DE MADURACION. INCLUYE UN EMISOR (UNION DE DOS LOCALIDADES) DE 2,315 METROS DE TUBERÍA DE PVC DE 8" DE DIAMETRO Y 439 METROS DE TUBERIA DE PVC DE 12" DE DIAMETRO.</t>
  </si>
  <si>
    <t xml:space="preserve">AMPLIACIÓN (5 DE 6 ETAPAS) DE RED DE DISTRIBUCIÓN DE AGUA POTABLE Y TOMAS DOMICILIARIAS. </t>
  </si>
  <si>
    <t>AMPLIACIÓN (5 DE 6 ETAPAS) DE RED DE DISTRIBUCIÓN DE AGUA POTABLE Y TOMAS DOMICILIARIAS. CONSISTENTE EN EL SUMINISTRO E INSTALACIÓN DE 4,704 METROS DE TUBERIA DE PVC DE 3" DE DIAMETRO Y 2,109 METROS DE TUBERIA DE PVC DE 6" DE DIAMETRO Y 100 TOMAS DOMICILIARIAS NUEVAS.</t>
  </si>
  <si>
    <t>PLAZO DE EJECUCIÓN</t>
  </si>
  <si>
    <t>5 MESES</t>
  </si>
  <si>
    <t>AMPLIACIÓN DE ALCANTARILLADO SANITARIO (1 ETAPA DE 3). CONSISTENTE EN EL SUMINISTRO E INSTALACIÓN DE 4371.70 METROS DE TUBERIA DE PVC DE 20 CMS. DE DIAMETRO, 68 REGISTROS DE VISITA TIPO COMÚN, 61 POZOS DE VISITA TIPO COMÚN, 4 POZOS DE VISITA TIPO DIAMANTE Y 94 DESCARGAS DOMICILIARIAS.</t>
  </si>
  <si>
    <t>CONSTRUCCIÓN DE SISTEMA DE ATARJEAS. CONSISTENTE EN EL SUMINISTRO E INSTALACIÓN DE 9170.40 METROS DE TUBERÍA DE PVC DE 20 CMS. DE DIAMETRO, 122 POZOS DE VISITA TIPO COMÚN, 10 POZOS DE VISITA TIPO DIAMANTE, 50 REGISTROS ALBAÑALES Y 50 DESCARGAS DOMICILIARIAS.</t>
  </si>
  <si>
    <t>CONSTRUCCIÓN DE SISTEMA DE ATARJEAS. CONSISTENTE EN EL SUMINISTRO E INSTALACIÓN DE 9267 METROS DE TUBERÍA DE PVC DE 20 CMS. DE DIAMETRO, 130 POZOS DE VISITA TIPO COMÚN, 50 REGISTROS ALBAÑALES Y 50 DESCARGAS DOMICILIARIAS.</t>
  </si>
  <si>
    <t>CONSTRUCCION DE PLANTA DE TRATAMIENTO DE AGUAS RESIDUALES CON UNA CAPACIDAD DE 3.0 LITROS POR SEGUNDO, CON UN NIVEL DE TRATAMIENTO SECUNDARIO, A BASE DE 2 TANQUES SEDIMENTADORES PRIMARIOS Y 1 HUMEDAL FLUJO SUBSUPERFICIAL. INCLUYE UN EMISOR DE 258.5 METROS DE TUBERÍA DE PVC DE 200 MM O 8" DE DIAMETRO.</t>
  </si>
  <si>
    <t>REHABILITACIÓN DEL SISTEMA DE ALCANTARILLADO SANITARIO. CONSISTENTE EN EL SUMINISTRO E INSTALACIÓN DE: 4128 METROS DE TUBERÍA DE PVC DE 20 CMS. DE DIAMETRO, 2993 METROS DE TUBERÍA DE PVC DE 30 CMS. DE DIAMETRO, 58 POZOS DE VISITA TIPO COMÚN Y 250 DESCARGAS DOMICILIARIAS.</t>
  </si>
  <si>
    <t>CONSTRUCCIÓN DE LA SEGUNDA ETAPA (2 DE 4) DEL SISTEMA INTEGRAL DE ALCANTARILLADO SANITARIO EN LA COLONIA SAN RAFAEL. CONSISTENTE EN: EL SUMINISTRO E INSTALACIÓN DE 7702.12 METROS DE TUBERÍA DE P.V.C DE 20 CMS. DE DIAMETRO, 686.84 METROS DE TUBERTÌA DE 30 CM, 198 POZOS DE VISITA TIPO COMÚN Y 250 DESCARGAS DOMICILIARIAS.</t>
  </si>
  <si>
    <t>REHABILITACIÓN DE LA PRIMERA ETAPA (1 DE 3) DEL SISTEMA DE ALCANTARILLADO SANITARIO.  CONSISTENTE EN EL SUMINISTRO E INSTALACIÓN DE: 4128 METROS DE TUBERÍA DE PVC DE 20 CMS. DE DIAMETRO, 2993 METROS DE TUBERÍA DE PVC DE 30 CMS. DE DIAMETRO, 58 POZOS DE VISITA TIPO COMÚN Y 250 DESCARGAS DOMICILIARIAS.</t>
  </si>
  <si>
    <t>CONSTRUCCIÓN DE LA CUARTA ETAPA ( 4 DE 8) DEL SISTEMA INTEGRAL DE ALCANTARILLADO SANITARIO LA COLONIA EL SAUZAL NUEVO. CONSISTENTE EN EL SUMINISTRO E INSTALACIÓN DE 5,836.48 METROS DE TUBERÍA DE P.V.C. DE 20 CMS. DE DIAMETRO, 93 POZOS DE VISITA TIPO COMÚN Y 568 DESCARGAS DOMICILIARIAS.</t>
  </si>
  <si>
    <t>CONSTRUCCIÓN DE LA SEGUNDA ETAPA (2 DE 4) DEL SISTEMA INTEGRAL DE ALCANTARILLADO SANITARIO EN LA COLONIA SAN RAFAEL. CONSISTENTE EN: EL SUMINISTRO E INSTALACIÓN DE 7702.12 METROS DE TUBERÍA DE P.V.C DE 20 CMS. DE DIAMETRO, 686.84 METROS DE TUBERTÌA DE 30 CM, 198 POZOS DE VISITA TIPO COMÚN Y 200 DESCARGAS DOMICILIARIAS.</t>
  </si>
  <si>
    <t>SUMINISTRO DE 19 PURIFICADORES DE AGUA DE ULTRA O NANOFILTRACION</t>
  </si>
  <si>
    <t>SUMINISTRO DE 20 PURIFICADORES DE AGUA DE ULTRA O NANOFILTRACION</t>
  </si>
  <si>
    <t>SUMINISTRO DE 16 PURIFICADORES DE AGUA DE ULTRA O NANOFILTRACION</t>
  </si>
  <si>
    <t>SUMINISTRO DE 17 PURIFICADORES DE AGUA DE ULTRA O NANOFILTRACION</t>
  </si>
  <si>
    <t>SUMINISTRO DE 25 PURIFICADORES DE AGUA DE ULTRA O NANOFILTRACION</t>
  </si>
  <si>
    <t>SUMINISTRO DE 18 PURIFICADORES DE AGUA DE ULTRA O NANOFILTRACION</t>
  </si>
  <si>
    <t>SUMINISTRO DE 24 PURIFICADORES DE AGUA DE ULTRA O NANOFILTRACION</t>
  </si>
  <si>
    <t>SUMINISTRO DE 14 PURIFICADORES DE AGUA DE ULTRA O NANOFILTRACION</t>
  </si>
  <si>
    <t>La Mesa de los Hongos</t>
  </si>
  <si>
    <t>Arroyo de Almodóvar</t>
  </si>
  <si>
    <t>El Cajoncito</t>
  </si>
  <si>
    <t>Rancho el Indio</t>
  </si>
  <si>
    <t>San José de los Reyes</t>
  </si>
  <si>
    <t>SUMINISTRO DE 43 PURIFICADORES DE AGUA DE ULTRA O NANOFILTRACION</t>
  </si>
  <si>
    <t>Cordón de Lechuguilla (Cordón de los Barros)</t>
  </si>
  <si>
    <t>Ranchería Guasachique</t>
  </si>
  <si>
    <t>SUMINISTRO DE 27 PURIFICADORES DE AGUA DE ULTRA O NANOFILTRACION</t>
  </si>
  <si>
    <t>Agua Fría</t>
  </si>
  <si>
    <t>Los Placeres</t>
  </si>
  <si>
    <t>El Alamillo</t>
  </si>
  <si>
    <t>Carricitos</t>
  </si>
  <si>
    <t>Rancho Viejo</t>
  </si>
  <si>
    <t>El Nopal</t>
  </si>
  <si>
    <t>-</t>
  </si>
  <si>
    <t>CONSTRUCCION DE PLANTA DE TRATAMIENTO DE AGUAS RESIDUALES CON UNA CAPACIDAD DE 1.2 LITROS POR SEGUNDO, CON UN NIVEL DE TRATAMIENTO SECUNDARIO, A BASE DE 1 LAGUNA DE SEDIMENTACIÓN Y 1 LAGUNA FACULTATIVA E INCLUYE EMISOR DE 912 M DE TUBERÍA DE PVC DE 203.2 MM O 8" DE DIAMETRO.</t>
  </si>
  <si>
    <t>CONSTRUCCION DE PLANTA DE TRATAMIENTO DE AGUAS RESIDUALES CON UNA CAPACIDAD DE 2.12 LITROS POR SEGUNDO, CON UN NIVEL DE TRATAMIENTO SECUNDARIO, A BASE DE 1 LAGUNA ANAEROBIA Y 1 LAGUNA FACULTATIVA. INCLUYE UN EMISOR (UNION DE DOS LOCALIDADES) DE 2,315 METROS DE TUBERÍA DE PVC DE 8" DE DIAMETRO Y 439 METROS DE TUBERIA DE PVC DE 12" DE DIAMETRO.</t>
  </si>
  <si>
    <t>TIERRA BLANCA</t>
  </si>
  <si>
    <t>CONSTRUCCION DE PLANTA DE TRATAMIENTO DE AGUAS RESIDUALES CON UNA CAPACIDAD DE 0.6 LITROS POR SEGUNDO, CON UN NIVEL DE TRATAMIENTO SECUNDARIO, A BASE DE 1 LAGUNA ANAEROBIA Y 1 LAGUNA FACULTATIVA. INCLUYE UN EMISOR DE 27.5 M DE TUBERÍA DE PVC DE 8" DE DIAMETRO.</t>
  </si>
  <si>
    <t>CAMARGO</t>
  </si>
  <si>
    <t>LA ENRAMADA</t>
  </si>
  <si>
    <t>ELABORACIÓN DE PROYECTO PARA PLANTA DE TRATAMIENTO DE AGUAS RESIDUALES MECANIZADA</t>
  </si>
  <si>
    <t>SAN ANTONIO DEL ALTO CORRALEJO</t>
  </si>
  <si>
    <t>CALIFORNIA</t>
  </si>
  <si>
    <t>MATACHI</t>
  </si>
  <si>
    <t>PEDREGAL DE ARRIBA</t>
  </si>
  <si>
    <t>080080663</t>
  </si>
  <si>
    <t>CONSTRUCCIÓN DE SISTEMA INTEGRAL DE AGUA POTABLE. CONSISTENTE EN: OBRA DE CAPTACIÓN , LÍNEA DE CONDUCCIÓN CON EL SUMINISTRO E INSTALACIÓN DE 494 METROS CON TUBERÍA DE PAD DE 2" DE DIAMETRO, EQUIPAMIENTO ELECTROMECANICO SOLAR, CLORADOR DE PASTILLAS DE HIPOCLORITO DE CALCIO, CONSTRUCCIÓN DE TANQUE DE MAMPOSTERIA SUPERFICIAL DE 20 M3 DE CAPACIDAD, CONSTRUCCIÓN DE 8 CAJAS ROMPEDORAS DE PRESIÓN, RED DE DISTRIBUCCIÓN CON EL SUMINISTRO E INSTALACIÓN DE 1,800 METROS DE TUBERÍA DE PAD DE 2" DE DIÁMETRO Y 10 TOMAS DOMICILIARIAS.</t>
  </si>
  <si>
    <t>YAGÜIRACHI</t>
  </si>
  <si>
    <t>CONSTRUCCIÓN DE SISTEMA INTEGRAL DE AGUA POTABLE. CONSISTENTE EN: OBRA DE CAPTACIÓN , LÍNEA DE CONDUCCIÓN CON EL SUMINISTRO E INSTALACIÓN DE 2,736 METROS CON TUBERÍA DE PAD DE 2" DE DIAMETRO Y CONSTRUCCIÓN DE 2 CAJAS ROMPEDORAS DE PRESIÓN DE MAMPOSTERÍA, EQUIPAMIENTO ELECTROMECANICO SOLAR, CLORADOR DE PASTILLAS DE HIPOCLORITO DE CALCIO, CONSTRUCCIÓN DE DOS TANQUES DE MAMPOSTERIA SUPERFICIAL UNO DE 30 M3 Y OTRO DE 10 M3 DE CAPACIDAD, CONSTRUCCIÓN DE 4 CAJAS ROMPEDORAS DE PRESIÓN, RED DE DISTRIBUCCIÓN CON EL SUMINISTRO E INSTALACIÓN DE 8620 METROS DE TUBERÍA DE PAD DE 2" DE DIÁMETRO Y 30 TOMAS DOMICILIARIAS.</t>
  </si>
  <si>
    <t>CONVOCATORIA</t>
  </si>
  <si>
    <t>VISITA DE OBRA</t>
  </si>
  <si>
    <t>JUNTA DE ACLARACIONES</t>
  </si>
  <si>
    <t>PRESENTACIÓN Y APERTURA DE PROPOSICIONES</t>
  </si>
  <si>
    <t xml:space="preserve">PROCESO LICITATORIO </t>
  </si>
  <si>
    <t>FALLO (fecha tentativa)</t>
  </si>
  <si>
    <t>FECHA CONTRATO (tentativa)</t>
  </si>
  <si>
    <t>CONTRATISTA</t>
  </si>
  <si>
    <t>NO. CONTRATO</t>
  </si>
  <si>
    <t>MONTO CONTRATO</t>
  </si>
  <si>
    <t>MONTO FEDERAL</t>
  </si>
  <si>
    <t>MONTO ESTATAL</t>
  </si>
  <si>
    <t>FECHA CONTRATO</t>
  </si>
  <si>
    <t>FECHA INICIO</t>
  </si>
  <si>
    <t>FECHA TÉRMINO</t>
  </si>
  <si>
    <t>MONTO ANTICIPO</t>
  </si>
  <si>
    <t>FECHA PAGO ANTICIPO</t>
  </si>
  <si>
    <t>AVANCE FINANCIERO</t>
  </si>
  <si>
    <t>EL PORVENIR</t>
  </si>
  <si>
    <t>CONSTRUCCIÓN DE PLANTA DE TRATAMIENTO SECUNDARIO DE AGUAS RESIDUALES, CON CAPACIDAD DE 3.74 LPS</t>
  </si>
  <si>
    <t>GRUPO CONSTRUCTOR LERAVI, S.A. DE C.V.</t>
  </si>
  <si>
    <t>062-2019-EST019-LO-JCAS-PEIH</t>
  </si>
  <si>
    <t>SAN FRANCISCO DEL ORO</t>
  </si>
  <si>
    <t>AMPLIACIÓN DEL SISTEMA DE ALCANTARILLADO SANITARIO EN LAS COLONIAS GUILLERMO BACA, BARRIO INDE, AGRÍCULTURA, 12 DE OCTUBRE Y 20 DE NOVIEMBRE</t>
  </si>
  <si>
    <t>ING. JESÚS FROYLAN SANTIESTEBAN CÁRDENAS</t>
  </si>
  <si>
    <t>050-2019-EST017-LO-JCAS-PEIH</t>
  </si>
  <si>
    <t>REHABILITACIÓN DEL SISTEMA DE ALCANTARILLADO SANITARIO EN EL EMISOR, COLECTOR DEL BARRIO LA TINTA Y SUBCOLECTOR CANTARANAS</t>
  </si>
  <si>
    <t>049-2019-EST016-LO-JCAS-PEIH</t>
  </si>
  <si>
    <t>HIDALGO DEL PARRAL</t>
  </si>
  <si>
    <t>CONSTRUCCIÓN Y REUBICACIÓN DE LA PLANTA POTABILIZADORA VETA COLORADA</t>
  </si>
  <si>
    <t>CONSTRUCTORA LOYA Y RUBIO, S.A. DE C.V.</t>
  </si>
  <si>
    <t>DELICIAS</t>
  </si>
  <si>
    <t>ELABORACIÓN DE PROYECTO EJECUTIVO DREN LAGUNA SECA</t>
  </si>
  <si>
    <t>ING. SAMUEL CHAVARRÍA LICÓN</t>
  </si>
  <si>
    <t>083-2019-EST029-LO-JCAS-PEIH</t>
  </si>
  <si>
    <t>SAN FRANCISCO DE CONCHOS</t>
  </si>
  <si>
    <t>GRUPO SIMOSOL, S.A. DE C.V.</t>
  </si>
  <si>
    <t>PEIH 2019 Y 2020</t>
  </si>
  <si>
    <t>AVANCE FÍSICO</t>
  </si>
  <si>
    <t>MONTO EJERCIDO</t>
  </si>
  <si>
    <t>091-2019-EST033-LO-JCAS-PEIH</t>
  </si>
  <si>
    <t>PEIH 2020 / PROSANEAR 2020</t>
  </si>
  <si>
    <t>CONSTRUCCIÓN DE LA PLANTA DE TRATAMIENTO DE AGUAS RESIDUALES NORTE, CON UNA CAPACIDAD DE 300 LPS.</t>
  </si>
  <si>
    <t>PROSANEAR 2019</t>
  </si>
  <si>
    <t xml:space="preserve">CONSTRUCCIÓN DE LA PLANTA DE TRATAMIENTO DE AGUAS RESIDUALES "PONIENTE" </t>
  </si>
  <si>
    <t>ASOCIACIÓN DE URBANIZADORA MC ALLEN, S.A. DE C.V. CON EQUIPOS MECÁNICOS Y ELECTROMECÁNICOS, S.A. DE C.V.</t>
  </si>
  <si>
    <t>072-2019-JCAS-LO-E72-PROSANEAR</t>
  </si>
  <si>
    <t>DÍAS DE EJECUCIÓN</t>
  </si>
  <si>
    <t>RP JCAS 2020</t>
  </si>
  <si>
    <t>ALCANTARILLADO SANITARIO</t>
  </si>
  <si>
    <t>AQUILES SERDÁN</t>
  </si>
  <si>
    <t>SAN GUILLERMO</t>
  </si>
  <si>
    <t xml:space="preserve">CRUCE DE LIBRAMIENTO ORIENTE Y DE CARRETERA ESTATAL PARA COLECTOR DE ALCANTARILLADO SANITARIO </t>
  </si>
  <si>
    <t>INFORME PREVENTIVO DE IMPACTO AMBIENTAL ANTE DIRECCIÓN DE ECOLOGÍA</t>
  </si>
  <si>
    <t>ING. MARCO ANTONIO GRANADOS DELGADO</t>
  </si>
  <si>
    <t>004-0P-2020-EST006-LO-RP</t>
  </si>
  <si>
    <t>CUCHIVERACHI</t>
  </si>
  <si>
    <t>ELABORACIÓN DE PROYECTO SISTEMA DE AGUA POTABLE</t>
  </si>
  <si>
    <t>DR. JOSÉ OSIRIS VIDAÑA BENCOMO</t>
  </si>
  <si>
    <t>007-0P-2020-EST007-LO-RP</t>
  </si>
  <si>
    <t>EL PANDITO</t>
  </si>
  <si>
    <t>JESUS MARIA</t>
  </si>
  <si>
    <t>CASAS GRANDES</t>
  </si>
  <si>
    <t xml:space="preserve">SAN JOSÉ </t>
  </si>
  <si>
    <t xml:space="preserve">CONSTRUCCIÓN DE TANQUE METÁLICO ELEVADO DE 30 M3 Y TORRE DE 15M </t>
  </si>
  <si>
    <t xml:space="preserve">SUMINISTRO E INSTALACIÓN DE TUBERÍA PARA INTERCONEXIÓN DE TANQUE METÁLICO ELEVADO </t>
  </si>
  <si>
    <t>SECCIÓN ENRÍQUEZ</t>
  </si>
  <si>
    <t>SUMINISTRO E INSTALACIÓN DE SISTEMA CISTERNA, BOMBA Y TANQUE ELEVADO PARA SATISFACER LA DEMANDA DE AGUA POTABLE EN VARIAS ESCUELAS</t>
  </si>
  <si>
    <t xml:space="preserve">AGUA POTABLE </t>
  </si>
  <si>
    <t>MANIFESTACIÓN DE IMPACTO AMBIENTAL ANTE SEMARNAT DE LA PTAR NORTE</t>
  </si>
  <si>
    <t>003-0P-2020-EST005-LO-RP</t>
  </si>
  <si>
    <t>ESTUDIO COSTO BENEFICIO PTAR NORTE</t>
  </si>
  <si>
    <t>005-0P-2020-EST007-LO-RP</t>
  </si>
  <si>
    <t>BASIGOCHI DE LAS PALMAS</t>
  </si>
  <si>
    <t>006-0P-2020-EST007-LO-RP</t>
  </si>
  <si>
    <t>ROMICHI</t>
  </si>
  <si>
    <t>EL CACASTLE</t>
  </si>
  <si>
    <t>ING. ADRIÁN ISLAS BORGES</t>
  </si>
  <si>
    <t>009-OP-2020-EST009-LO-JCAS-RP</t>
  </si>
  <si>
    <t>TAMBORILLO</t>
  </si>
  <si>
    <t>TIERRAS AMARILLAS</t>
  </si>
  <si>
    <t>REHABILITACIÓN DE TANQUE SUPERFICIAL DE 80 M3, SUMINISTRO E INSTALACIÓN DE EQUIPO DE BOMBEO Y SUMINISTRO E INSTALACIÓN DE CERCO DE MALLA CICLÓNICA</t>
  </si>
  <si>
    <t>GUAZAPAREZ</t>
  </si>
  <si>
    <t>VAQUIBO</t>
  </si>
  <si>
    <t>ALCANTARILLADO Y SANEAMIENTO</t>
  </si>
  <si>
    <t>PACHERA</t>
  </si>
  <si>
    <t>REHABILITACION DE EMISOR Y PLANTA DE TRATAMIENTO DE AGUAS RESIDUALES (LAGUNA DE OXIDACIÓN)</t>
  </si>
  <si>
    <t>REHABILITACIÓN DE LA RED DE ATARJEAS DEL SISTEMA DE ALCANTARILLADO SANITARIO, CONSISTENTE EN EL SUMINISTRO E INSTALACIÓN DE 643.50 ME-TROS DE TUBERÍA DE PVC DE 8” DE DIAMETRO, CON JUNTAS HERMÉTICAS, ASÍ COMO LA CONSTRUCCIÓN DE 11 POZOS DE VISITA TIPO COMÚN, ASÍ COMO 35 DESCARGAS DOMICILIARIAS Y ALBAÑALES</t>
  </si>
  <si>
    <t>CONSTRUCTORA YEPARAVO, S.A. DE C.V.</t>
  </si>
  <si>
    <t>001-2020-EST001-AO-JCAS-RP</t>
  </si>
  <si>
    <t>AMPLIACIÓN Y REHABILITACIÓN DEL SISTEMA DE AGUA POTABLE (PRIMERA ETAPA)</t>
  </si>
  <si>
    <t>LÓPEZ</t>
  </si>
  <si>
    <t>SALAICES</t>
  </si>
  <si>
    <t xml:space="preserve">REHABILITACION DE EMISOR Y PLANTA DE TRATAMIENTO DE AGUAS RESIDUALES </t>
  </si>
  <si>
    <t>ING. GUSTAVO VILLALOBOS RODELA</t>
  </si>
  <si>
    <t>016-2020-EST007-AO-JCAS-RP</t>
  </si>
  <si>
    <t>MATAMOROS</t>
  </si>
  <si>
    <t>MARIANO MATAMOROS</t>
  </si>
  <si>
    <t xml:space="preserve">INCORPORACIÓN DEL POZO NO.3 AL SISTEMA DE AGUA POTABLE </t>
  </si>
  <si>
    <t>MEOQUI</t>
  </si>
  <si>
    <t>LÁZARO CÁRDENAS</t>
  </si>
  <si>
    <t>ADECUACIÓN DE LOS TANQUES ELEVADOS DE AGUA POTABLE (1 Y 2)</t>
  </si>
  <si>
    <t>LAJITAS DE PALMIRA</t>
  </si>
  <si>
    <t>LA FÁBRICA</t>
  </si>
  <si>
    <t>PRAXEDIS G. GUERRERO</t>
  </si>
  <si>
    <t>PERFORACIÓN DE POZO A 120 METROS, PARA EL ABASTECIMIENTO DE AGUA POTABLE</t>
  </si>
  <si>
    <t>EQUIPAMIENTO  E INCORPORACIÓN DE POZO 1</t>
  </si>
  <si>
    <t>CRUCE DE LÍNEA DE CONDUCCIÓN PARA LA INCORPORACIÓN DEL POZO 1 (REPOSICIÓN)</t>
  </si>
  <si>
    <t>ROSALES</t>
  </si>
  <si>
    <t>BARRANCO BLANCO</t>
  </si>
  <si>
    <t>PERFORACIÓN DE POZO PROFUNDO A 120.00 METROS</t>
  </si>
  <si>
    <t>REHABILITACIÓN DEL POZO PARA EL SUMINISTRO DE AGUA POTABLE</t>
  </si>
  <si>
    <t>ARMANDO SCHMITT BUJAIDAR</t>
  </si>
  <si>
    <t>011-2020-EST004-AO-JCAS-RP</t>
  </si>
  <si>
    <t xml:space="preserve">INCORPORACIÓN DE POZO NO.1 AL CÁRCAMO DE REBOMBEO GOLF </t>
  </si>
  <si>
    <t>REMODELACIÓN Y CONSTRUCCIÓN</t>
  </si>
  <si>
    <t>SANTA ISABEL</t>
  </si>
  <si>
    <t>CONSTRUCCIÓN Y REMODELACIÓN DE LAS OFICINAS DE LA JMAS DE SANTA ISABEL</t>
  </si>
  <si>
    <t>SAN FRANCISCO JAVIER DE SATEVÓ</t>
  </si>
  <si>
    <t>SAN JOSÉ DE HERNÁNDEZ</t>
  </si>
  <si>
    <t>CONSTRUCCIÓN DE TANQUE CUADRADO SUPERFICIAL DE ALMACENAMIENTO DE AGUA POTABLE DE CONCRETO ARMADO</t>
  </si>
  <si>
    <t>TEMOSACHI</t>
  </si>
  <si>
    <t xml:space="preserve">ELABORACIÓN DE PROYECTO PARA PLANTA DE TRATAMIENTO DE AGUAS RESIDUALES </t>
  </si>
  <si>
    <t>008-0P-2020-EST008-LO-RP</t>
  </si>
  <si>
    <t>ARECHUYVO</t>
  </si>
  <si>
    <t>JUÁREZ, GUADALUPE Y PRAXEDIS G. GUERRERO</t>
  </si>
  <si>
    <t>ELABORACIÓN DE PROYECTO PARA LA REHABILITACIÓN DE LOS SISTEMAS DE SANEAMIENTO EN LA RIVEREÑA JUÁREZ PORVENIR</t>
  </si>
  <si>
    <t>ALMAA HIDRÁULICA AVANZADA, S.A. DE C.V.</t>
  </si>
  <si>
    <t>010-OP-2020-EST010-LO-JCAS-RP</t>
  </si>
  <si>
    <t>013-OP-2020-EST015-LO-JCAS-RP</t>
  </si>
  <si>
    <t>FRACSA PROYECTOS Y CONSTRUCCIONES, S.A. DE C.V.</t>
  </si>
  <si>
    <t>022-2020-EST013-AO-JCAS-RP</t>
  </si>
  <si>
    <t>SANA INGENIERÍA, S.A. DE C.V.</t>
  </si>
  <si>
    <t>015-OP-2020-EST006-AO-JCAS-RP</t>
  </si>
  <si>
    <t>CONSTRUCTORA KIKITA, S.A. DE C.V.</t>
  </si>
  <si>
    <t>021-2020-EST012-AO-JCAS-RP</t>
  </si>
  <si>
    <t>ANUNCIOS UNIPOLARES, S.A. DE C.V.</t>
  </si>
  <si>
    <t>020-2020-EST011-AD-JCAS-RP</t>
  </si>
  <si>
    <t>GALAZ PERFORACIONES Y CONSTRUCCIONES, S.A. DE C.V.</t>
  </si>
  <si>
    <t>017-2020-EST008-AO-JCAS-RP</t>
  </si>
  <si>
    <t>CONSTRUCTORA MART, S.A. DE C.V.</t>
  </si>
  <si>
    <t>019-2020-EST010-AO-JCAS-RP</t>
  </si>
  <si>
    <t>JUAN ALDAMA</t>
  </si>
  <si>
    <t>EQUIPAMIENTO E INCORPORACIÓN DE POZO NUEVO (POZO 8 REPOSICIÓN)</t>
  </si>
  <si>
    <t>PERFORACIONES Y CONSTRUCCIONES Y TUBERÍAS, S.A. DE C.V.</t>
  </si>
  <si>
    <t>018-2020-EST009-AO-JCAS-RP</t>
  </si>
  <si>
    <t>RP JUNTAS 2020</t>
  </si>
  <si>
    <t>JIDASA CONSTRUCCIONES, S.A. DE C.V.</t>
  </si>
  <si>
    <t>025-OP-2020-EST017-LO-JCAS-RP</t>
  </si>
  <si>
    <t>UBICACIÓN Y FORMALIZACIÓN DE PROYECTOS, S.A. DE C.V.</t>
  </si>
  <si>
    <t>026-2020-EST016-AO-JCAS-RP</t>
  </si>
  <si>
    <t>014-2020-EST004-AO-JCAS-RP</t>
  </si>
  <si>
    <t xml:space="preserve">ROBERTO CORRAL CISNEROS </t>
  </si>
  <si>
    <t>030-2020-EST019-AO-JCAS-RP</t>
  </si>
  <si>
    <t xml:space="preserve">SUPERVISIÓN TÉCNICA PARA LA CONSTRUCCIÓN DE LA PLANTA DE TRATAMIENTO DE AGUAS RESIDUALES NORTE DE DELICIAS </t>
  </si>
  <si>
    <t>COLONIA LE BARON</t>
  </si>
  <si>
    <t xml:space="preserve">REHABILITACIÓN Y DESAZOLVE DEL SISTEMA DE ALCANTARILLADO SANITARIO </t>
  </si>
  <si>
    <t>MIRANDA ARANA VELASCO, S.C.</t>
  </si>
  <si>
    <t>031-OP-2020-EST018-LO-JCAS-RP</t>
  </si>
  <si>
    <t>MONTO MUNICIPAL</t>
  </si>
  <si>
    <t>MONTO JCAS, JMAS Y/O JRAS</t>
  </si>
  <si>
    <t>SOLICITUD DE ANTICIPO</t>
  </si>
  <si>
    <t xml:space="preserve">INFORMACIÓN CONTRACTUAL </t>
  </si>
  <si>
    <t>INFORMACIÓN ANTICIPO</t>
  </si>
  <si>
    <t>EJERCICIO DEL RECURSO</t>
  </si>
  <si>
    <t>ING. PABLO ABES MUÑOZ</t>
  </si>
  <si>
    <t xml:space="preserve">ECONOMÍAS O SALDOS </t>
  </si>
  <si>
    <t>ECONOMÍA O SALDO</t>
  </si>
  <si>
    <t>ASOCIACIÓN DE UBICACIÓN Y FORMALIZACIÓN DE PROYECTOS, S.A. DE C.V. CON LA C. AURORA ÁLVAREZ MACÍAS</t>
  </si>
  <si>
    <t>SUMINISTROS Y PROYECTOS HIDRÁULICOS, S.A. DE C.V.</t>
  </si>
  <si>
    <t>ASOCIACIÓN DE CONSTRUCTORA MART, S.A. DE C.V. CON EL ING. GUSTAVO VILLALOBOS RODELA</t>
  </si>
  <si>
    <t>NO. COMPRANET</t>
  </si>
  <si>
    <t>ING. JORGE ARTURO MORALES RODRÍGUEZ</t>
  </si>
  <si>
    <t>023-2020-EST014-AO-JCAS-RP</t>
  </si>
  <si>
    <t>RT JUÁREZ, S. DE R.L. MI.</t>
  </si>
  <si>
    <t>028-2020-EST017-AO-JCAS-RP</t>
  </si>
  <si>
    <t>GRUPO ASESOR EN INNOVACIÓN TECNOLÓGICA Y EDUCATIVA, S DE RL DE C.V.</t>
  </si>
  <si>
    <t>029-2020-EST018-AO-JCAS-RP</t>
  </si>
  <si>
    <t>GEMA CONSTRUCTORA, S.A. DE C.V.</t>
  </si>
  <si>
    <t>027-2020-EST015-AO-JCAS-RP</t>
  </si>
  <si>
    <t>032-2020-JCAS-LO-E3-APAUR</t>
  </si>
  <si>
    <t>033-2020-JCAS-LO-E4-APAUR</t>
  </si>
  <si>
    <t>ASOCIACIÓN DEL ING. TOMÁS PILLADO SOSA CON EL ING. OMAR BARRERA BARRÓN</t>
  </si>
  <si>
    <t>HOBÓN INGENIEROS CIVILES ASOCIADOS, S.A. DE C.V.</t>
  </si>
  <si>
    <t>036-2020-JCAS-LO-E8-APARURAL</t>
  </si>
  <si>
    <t>ING. CARLOS GABALDÓN GONZÁLEZ</t>
  </si>
  <si>
    <t>ING. ROBERTO CORRAL CISNEROS</t>
  </si>
  <si>
    <t>CONSTRUCCIONES Y AGROSERVICIOS, S.A. DE C.V.</t>
  </si>
  <si>
    <t>035-2020-JCAS-LO-E7-APARURAL</t>
  </si>
  <si>
    <t>043-2020-JCAS-LO-E15-PTAR</t>
  </si>
  <si>
    <t>041-2020-JCAS-LO-E14-PTAR</t>
  </si>
  <si>
    <t>038-2020-JCAS-LO-E10-APARURAL</t>
  </si>
  <si>
    <t>PRODDER 2020</t>
  </si>
  <si>
    <t>PUERTO PALOMAS DE VILLA</t>
  </si>
  <si>
    <t>LAS YERBITAS</t>
  </si>
  <si>
    <t>034-2020-JCAS-LO-E5-PTAR</t>
  </si>
  <si>
    <t>039-2020-JCAS-LO-E11-APARURAL</t>
  </si>
  <si>
    <t>INVERSIÓN DESPUÉS DEL PRIMER PROCESO LICITATORIO</t>
  </si>
  <si>
    <t>DIFERENCIA POR APORTAR</t>
  </si>
  <si>
    <t>042-2020-JCAS-LO-E12-APAUR</t>
  </si>
  <si>
    <t>052-2020-JCAS-LO-E26-APARURAL</t>
  </si>
  <si>
    <t>053-2020-JCAS-LO-E27-APARURAL</t>
  </si>
  <si>
    <t>040-2020-JCAS-LO-E13-APARURAL</t>
  </si>
  <si>
    <t>054-2020-JCAS-LO-E28-APAUR</t>
  </si>
  <si>
    <t>050-2020-JCAS-LO-E22-PTAR</t>
  </si>
  <si>
    <t>044-2020-JCAS-LO-E16-APARURAL</t>
  </si>
  <si>
    <t>045-2020-JCAS-LO-E17-APARURAL</t>
  </si>
  <si>
    <t>049-2020-LO-E21-PTAR</t>
  </si>
  <si>
    <t>051-2020-JCAS-LO-E23-PTAR</t>
  </si>
  <si>
    <t>047-2020-JCAS-LO-E19-APARURAL</t>
  </si>
  <si>
    <t>048-2020-JCAS-LO-E20-APARURAL</t>
  </si>
  <si>
    <t>MONTOS CONTRATADOS, para posible modificatorio</t>
  </si>
  <si>
    <t>056-2020-JCAS-LO-E30-APARURAL</t>
  </si>
  <si>
    <t>055-2020-JCAS-LO-E29-APARURAL</t>
  </si>
  <si>
    <t>046-2020-JCAS-LO-E18-APARURAL</t>
  </si>
  <si>
    <t>057-OP-2020-EST13BIS-AO-JCAS-RP</t>
  </si>
  <si>
    <t>NUEVO CASAS GRANDES</t>
  </si>
  <si>
    <t xml:space="preserve">PROGRAMA DE AGUA POTABLE, DRENAJE Y TRATAMIENTO DE AGUAS RESIDUALES - PROAGUA, PARA EL EJERCICIO 2020 / SOLICITUD DE ECONOMÍAS O SALDOS </t>
  </si>
  <si>
    <t>080440001</t>
  </si>
  <si>
    <t>CHORRERAS</t>
  </si>
  <si>
    <t>080550003</t>
  </si>
  <si>
    <t>080580001</t>
  </si>
  <si>
    <t>OTROS JCAS</t>
  </si>
  <si>
    <t>037-2020-JCAS-LO-E9-PTAR</t>
  </si>
  <si>
    <t>AGEB (0804400010340)</t>
  </si>
  <si>
    <t>4 MESES</t>
  </si>
  <si>
    <t>080530001</t>
  </si>
  <si>
    <t>AMPLIACIÓN DEL SISTEMA DE ALCANTARILLADO SANITARIO</t>
  </si>
  <si>
    <t>AMPLIACIÓN (4 DE 5 ETAPAS) DE  RED DE DISTRIBUCIÓN DE AGUA POTABLE Y TOMAS DOMICILIARIAS</t>
  </si>
  <si>
    <t>OBRA DE CAPTACIÓN SUBTERRÁNEA</t>
  </si>
  <si>
    <t>CONSTRUCCIÓN DE PLANTA DE TRATAMIENTO DE AGUAS RESIDUALES (1 DE 2 ETAPAS)</t>
  </si>
  <si>
    <r>
      <rPr>
        <b/>
        <sz val="7"/>
        <color indexed="8"/>
        <rFont val="Arial"/>
        <family val="2"/>
      </rPr>
      <t xml:space="preserve">CONSTRUCCION DE PLANTA DE TRATAMIENTO DE AGUAS RESIDUALES (1 DE 2 ETAPAS) CON UNA CAPACIDAD DE 2.2 LITROS POR SEGUNDO, CON UN NIVEL DE TRATAMIENTO SECUNDARIO. </t>
    </r>
    <r>
      <rPr>
        <sz val="7"/>
        <color indexed="8"/>
        <rFont val="Arial"/>
        <family val="2"/>
      </rPr>
      <t>CONSISTENTE EN: PROLONGACIÓN DE EMISOR CON 1,295 METROS DE TUBERIA DE 12" DE DIAMETRO Y LA CONSTRUCCIÓN DE ESTRUCTURA DE PRETRATAMIENTO (DESARENADOR Y DESBASTE MANUAL).</t>
    </r>
  </si>
  <si>
    <r>
      <rPr>
        <b/>
        <sz val="7"/>
        <color indexed="8"/>
        <rFont val="Arial"/>
        <family val="2"/>
      </rPr>
      <t>AMPLIACIÓN (4 DE 5 ETAPAS) DE  RED DE DISTRIBUCIÓN DE AGUA POTABLE Y TOMAS DOMICILIARIAS.</t>
    </r>
    <r>
      <rPr>
        <sz val="7"/>
        <color indexed="8"/>
        <rFont val="Arial"/>
        <family val="2"/>
      </rPr>
      <t xml:space="preserve"> CONSISTENTE EN: PRUEBA DE BOMBEO POR 24 HORAS CONTINUAS EN POZO NO.2 , SUMINISTRO E INSTALACIÓN DE 1,497.54 METROS DE TUBERIA DE PVC DE 4" DE DIAMETRO PARA LINEA DE CONDUCCIÓN DE POZO NO.2 A TANQUE, SUMINISTRO E INSTALACIÓN DE 2,671.50 METROS DE TUBERÍA DE PVC DE 3" DE DIAMETRO PARA RED DE DISTRIBUCIÓN, CONSTRUCCION DE TANQUE METÁLICO ELEVADO CON UNA CAPACIDAD DE 150 M3 Y ALTURA DE 15 METROS, SUMINISTRO INSTALACIÓN DE EQUIPO DE BOMBEO Y TELEMETRÍA EN POZO NO.2, 80 TOMAS DOMICILIARIAS NUEVAS.</t>
    </r>
  </si>
  <si>
    <t>EL MOLINO</t>
  </si>
  <si>
    <t>080550009</t>
  </si>
  <si>
    <t>INCORPORACIÓN Y EQUIPAMIENTO ELECTROMECÁNICO DE POZO PARA AGUA POTABLE</t>
  </si>
  <si>
    <r>
      <rPr>
        <b/>
        <sz val="7"/>
        <color indexed="8"/>
        <rFont val="Arial"/>
        <family val="2"/>
      </rPr>
      <t>INCORPORACIÓN Y EQUIPAMIENTO ELECTROMECÁNICO DE POZO PARA AGUA POTABLE.</t>
    </r>
    <r>
      <rPr>
        <sz val="7"/>
        <color indexed="8"/>
        <rFont val="Arial"/>
        <family val="2"/>
      </rPr>
      <t xml:space="preserve"> CONSISTENTE EN: CERCO DE PROTECCIÓN, TREN DE DESCARGA, CASETA DE OPERACIÓN, EQUIPO DE BOMBEO (TRANSFORMADOR TRIFÁSICO DE 45 KVA DE 33 KV/440, CUERPO DE TAZONES TIPO TURBINA DE HIERRO FUNDIDO PARA UN GASTO DE 8 LPS, MOTOR ELÉCTRICO VERTICAL FLECHA HUECA DE 20 HP DE 440 V, ARRANCADOR TENSIÓN REDUCIDA DE 30 HP), 180 METROS DE COLUMNA DE FIERRO DE GALVANIZADO DE 4" DE DIAMETRO, LÍNEA DE CONDUCCIÓN CON 50 METROS DE TUBERÍA DE ACERO NEGRO DE 4" DE DIAMETRO Y CONSTRUCCIÓN DE GARZA (25 METROS ) AL INTERIOR DE TANQUE METÁLICO ELEVADO. </t>
    </r>
  </si>
  <si>
    <t>REPOSICIÓN DEL EQUIPAMIENTO ELECTROMECÁNICO DE POZO PARA AGUA POTABLE</t>
  </si>
  <si>
    <t>3 MESES</t>
  </si>
  <si>
    <t>TOTAL APARURAL =</t>
  </si>
  <si>
    <t>TOTAL SOLICITADO PARA APROBACIÓN =</t>
  </si>
  <si>
    <t>080020025</t>
  </si>
  <si>
    <r>
      <t xml:space="preserve">CONSTRUCCIÓN DE SISTEMA INTEGRAL DE AGUA POTABLE. </t>
    </r>
    <r>
      <rPr>
        <sz val="7"/>
        <color indexed="8"/>
        <rFont val="Arial"/>
        <family val="2"/>
      </rPr>
      <t xml:space="preserve">CONSISTENTE EN: CONSTRUCCIÓN DE GALERÍA FILTRANTE HORIZONTAL, CÁRCAMO DE BOMBEO, EQUIPAMIENTO SOLAR, TREN DE DESCARGA, PROTECCIÓN DE ESTRUCTURA CON MALLA CICLONICA, DOSIFICADOR DE HIPOCLORITO DE SODIO, LÍNEA DE CONDUCCIÓN CON 256.99 METROS DE TUBERÍA DE PVC DE 3" (75 MM) DE DIAMETRO Y 15.89 METROS DE TUBERÍA DE FIERRO GALVANIZADO DE 3" (75) DE DIAMETRO, TANQUE DE MAMPOSTERÍA DE 40 M3, RED DE DISTRIBUCIÓN CON 6,010.99 METROS DE TUBERÍA DE PVC DE 3" (75 MM) DE DIAMETRO Y 49 TOMAS DOMICILIARIAS. </t>
    </r>
  </si>
  <si>
    <r>
      <t xml:space="preserve">AMPLIACIÓN DEL SISTEMA DE ALCANTARILLADO SANITARIO. </t>
    </r>
    <r>
      <rPr>
        <sz val="7"/>
        <color indexed="8"/>
        <rFont val="Arial"/>
        <family val="2"/>
      </rPr>
      <t>CONSISTENTE EN: SUMINISTRO E INSTALACIÓN DE 515.60  METROS DE TUBERÍA DE PVC DE 8" DE DIAMETRO Y 1,105.64 METROS DE TUBERÍA DE PVC DE 12" DE DIAMETRO, CONSTRUCCIÓN DE 27 POZOS DE VISITA TIPO COMÚN Y 50 DESCARGAS DOMICILIARIAS.</t>
    </r>
  </si>
  <si>
    <r>
      <rPr>
        <b/>
        <sz val="7"/>
        <color indexed="8"/>
        <rFont val="Arial"/>
        <family val="2"/>
      </rPr>
      <t>REPOSICIÓN DEL EQUIPO ELÉCTRICO E INCORPORACIÓN DE POZO PARA AGUA POTABLE</t>
    </r>
    <r>
      <rPr>
        <sz val="7"/>
        <color indexed="8"/>
        <rFont val="Arial"/>
        <family val="2"/>
      </rPr>
      <t>. CONSISTENTE EN: 20 METROS DE TRAMO O CABLEADO DE TRANSFORMADOR A CASETA Y 20 METROS DE CASETA A BOMBRA, SUMINISTRO E INSTALACIÓN DE ALUMBRADO CON TRANSFORMADOR SECO DE 3 KVA 440-220 VOLTS TRIFÁSICO, AUTOMATIZACIÓN, LINEA DE CONDUCCIÓN CON EL SUMINISTRO E INSTALACIÓN DE 20 METROS DE TUBERÍA DE ACERO NEGRO DE 6" DE DIAMETRO Y 930 METROS DE TUBERÍA DE DE PVC DE 6" DE DIAMETRO.</t>
    </r>
  </si>
  <si>
    <t>ASOCIACIÓN DE DESARROLLO Y CONSTRUCCIONES URBANAS, S.A. DE C.V. CON LA PENINSULAR COMPAÑÍA CONSTRUCTORA, S.A. DE C.V. Y LATINOAMERICANA ESTRUCTURACIÓN Y DESARROLLO, S.A. DE C.V.</t>
  </si>
  <si>
    <t>VARIOS PROVEEDORES</t>
  </si>
  <si>
    <t>VARIOS CONTRATOS</t>
  </si>
  <si>
    <t>ENTREGA DE EXPEDIENTES A CONAGUA</t>
  </si>
  <si>
    <t>URBANIZACIÓN Y RIEGO BAJA CALIFORNIA, S.A. DE C.V.</t>
  </si>
  <si>
    <t>IMPULSA INGENIERÍA, S.A. DE C.V.</t>
  </si>
  <si>
    <t>059-2020-JCAS-LO-E33-PTAR</t>
  </si>
  <si>
    <t>058-2020-JCAS-LO-E32-PROSANEAR</t>
  </si>
  <si>
    <t>INCORPORACIÓN DE POZO DE AGUA POTABLE</t>
  </si>
  <si>
    <t xml:space="preserve">DISEÑOS Y CONSTRUCCIONES FRANCO, S.A. DE C.V. </t>
  </si>
  <si>
    <t>REPOSICIÓN DEL EQUIPO ELÉCTRICO E INCORPORACIÓN DE POZO PARA AGUA POTABLE</t>
  </si>
  <si>
    <t>PEIH 2020 / FISE 2020</t>
  </si>
  <si>
    <t>PINO GORDO (CHOREACHI)</t>
  </si>
  <si>
    <t>REHABILITACIÓN DE LA CAPTACIÓN, CONSTRUCCIÓN DE LÍNEA DE CONDUCCIÓN Y DISTRIBUCIÓN DE AGUA POTABLE</t>
  </si>
  <si>
    <t>061-OP-2020-EST019-LO-JCAS-RP</t>
  </si>
  <si>
    <t>A035-2020-E14-JCAS-PRODDER</t>
  </si>
  <si>
    <t>A036-2020-E17-JCAS-PRODDER</t>
  </si>
  <si>
    <t>SUMINISTRO DE 256 MEDIDORES PARA AGUA POTABLE, TIPO DE VELOCIDAD 1/2" DE DIAMETRO, DESIGNACIÓN N 1.5 CLASE B, CHORRO MÚLTIPLE, TRANSMISIÓN MAGNÉTICA</t>
  </si>
  <si>
    <t>SUMINISTRO DE 42 MEDIDORES PARA AGUA POTABLE, TIPO DE VELOCIDAD 3/4" DE DIAMETRO, DESIGNACIÓN N 1.5 CLASE B, CHORRO MÚLTIPLE, TRANSMISIÓN MAGNÉTICA</t>
  </si>
  <si>
    <t>064-OP-2020-EST021-LO-JCAS-RP</t>
  </si>
  <si>
    <t>063-OP-2020-EST020-LO-JCAS-RP</t>
  </si>
  <si>
    <t>SUMINISTRO DE MATERIALES PARA LA REPOSICIÓN DE 460 TOMAS DE AGUA POTABLE, MEDIANTE EL SUMINISTRO DE: 460 ABRAZADERAS DE BRONCE REFORZADA TIPO MULTIDIAMETRO DE 3" X 1/2" PARA TODO TIPO DE TUBO, 920 TRAMOS DE TUBERÍA HIDRAULICA DE PVC CEDULA 40 DE 1/2" DE DIÁMETRO Y 920 VÁLVULAS DE INSERCIÓN DE BRONCE TIPO CONO CON ENTRADA ROSCO MACHO Y SALIDA PARA TUBERIA DE COBRE TIPO L. REPUESTAS POR LA JRAS DE PUERTO PALOMAS, SE ANEXA LISTADO DE LAS TOMAS A REPONER.</t>
  </si>
  <si>
    <t>PERFORACIONES, CONSTRUCCIONES Y TUBERÍAS, S.A. DE C.V.</t>
  </si>
  <si>
    <t>065-OP-2020-EST022-LO-JCAS-RP</t>
  </si>
  <si>
    <t>DIRECCIÓN TÉCNICA</t>
  </si>
  <si>
    <t>Reporte al 30 de septiembre de 2020</t>
  </si>
  <si>
    <t>DESCRIPCIÓN OBRAS / PROYECTOS</t>
  </si>
  <si>
    <t>INVERSIÓN PÚBLICA JCAS 2020</t>
  </si>
  <si>
    <t>AVANCES FÍSICOS DE OBRA PÚBLICA Y/O PROYECTOS, EJERCICIO FISCAL 2020</t>
  </si>
  <si>
    <t>ACCIONES DEL PROGRAMA AGUA LIMPIA EMERGENTE</t>
  </si>
  <si>
    <t>A033-2020-E15-JCAS-AAL / AA034-A-2020-E20-JCAS-AAL / AA034-B-2020-E20-JCAS-AAL</t>
  </si>
  <si>
    <t>WATER SERVICE TECHNOLOGIES S. DE R.L. DE C.V. / QUÍMICA INDUSTRIAL GUBA, S. DE R.L. /  ING. MANUEL AVITIA TALAMANTES</t>
  </si>
  <si>
    <t>TIPO DE ACCIÓN</t>
  </si>
  <si>
    <t>OBRA</t>
  </si>
  <si>
    <t>PROYECTO</t>
  </si>
  <si>
    <t>ADQUISICIÓN</t>
  </si>
  <si>
    <t>CONTRATISTA / CONSULTOR / PROVEEDOR</t>
  </si>
  <si>
    <t>TOTALES AL 30 DE SEPTIEMBRE DE 2020 =</t>
  </si>
  <si>
    <t>AVANCES FÍSICOS DE OBRAS, PROYECTOS Y ADQUISICIONES, EN MATERIA DE INVERSIÓN, PRESENTADOS POR LOS FIRMANTES SIGUIENTES</t>
  </si>
  <si>
    <t>AVANCES FÍSICO - FINANCIERO DE OBRAS, PROYECTOS Y ADQUISICIONES, EN MATERIA DE INVERSIÓN, PRESENTADOS POR LOS FIRMANTES SIGUIENTES</t>
  </si>
  <si>
    <t>EJERCICIO DE RECURSOS</t>
  </si>
  <si>
    <t>BANOBRAS</t>
  </si>
  <si>
    <t>PROTECCIÓN A CENTROS DE POBLACIÓN</t>
  </si>
  <si>
    <t xml:space="preserve">SUPERVISIÓN TÉCNICA Y CONTROL DE CALIDAD PARA LA CONSTRUCCIÓN DE CONTROL DE AVENIDAS DE "FILTRO II" </t>
  </si>
  <si>
    <t xml:space="preserve">CONSTRUCCIÓN DE PRESA PARA EL CONTROL DE AVENIDAS "FILTRO II" </t>
  </si>
  <si>
    <t>SERVICIO</t>
  </si>
  <si>
    <t>ARV PROYECTOS, S.A. DE C.V.</t>
  </si>
  <si>
    <t>017-2022-JCAS-LO-E20-BANOBRAS</t>
  </si>
  <si>
    <t>CONSTRUCTORA FIGOSA, S.A. DE C.V. EN ASOCIACION CON SIROVIAL, S.A.  DE C.V.</t>
  </si>
  <si>
    <t>018-2022-JCAS-LO-E22-BANOBRAS</t>
  </si>
  <si>
    <t>EUCA CORPORATIVO, S.A. DE C.V.</t>
  </si>
  <si>
    <t>RP JCAS 2023</t>
  </si>
  <si>
    <t>GUAZAPARES</t>
  </si>
  <si>
    <t>ESTUDIO</t>
  </si>
  <si>
    <t>CUITECO</t>
  </si>
  <si>
    <t>CONSTRUCCIÓN DE PLANTA DE TRATAMIENTO DE AGUAS RESIDUALES CON CAPACIDAD DE 1.0 LPS, CON UN NIVEL DE TRATAMIENTO SECUNDARIO</t>
  </si>
  <si>
    <t>050-OP-2023-EST021BIS-LO-JCAS-RP</t>
  </si>
  <si>
    <t>ESTUDIO DE ANÁLISIS COSTO BENEFICIO PARA EL PROYECTO DE OBRA DREN GÓMEZ MORIN</t>
  </si>
  <si>
    <t>GRUPO CADUMA CONSULTORES, S. DE R.L. DE C.V.</t>
  </si>
  <si>
    <t>040-2023-AO-EST020-JCAS-RP</t>
  </si>
  <si>
    <t>AVANCES FÍSICO - FINANCIERO DE INVERSIÓN PÚBLICA, EJERCICIO FISCAL 2023 y 2024</t>
  </si>
  <si>
    <t xml:space="preserve"> JCAS 2023 - 2024</t>
  </si>
  <si>
    <t>SEGUNDA ETAPA DE LA SUPERVISIÓN TÉCNICA Y CONTROL DE CALIDAD DE LA PRESA "FILTROS II"</t>
  </si>
  <si>
    <t>001-2024-SP-LO-N1-JCAS-BANOBRAS</t>
  </si>
  <si>
    <t>RP JCAS 2024</t>
  </si>
  <si>
    <t>HERMENEGILDO GELEANA</t>
  </si>
  <si>
    <t xml:space="preserve">CONSTRUCCIÓN DE RED DE DISTRIBUCIÓN Y TOMAS DOMICILIARIAS </t>
  </si>
  <si>
    <t>CONSTRUCCIÓN DE CÁRCAMO DE BOMBEO DE AGUAS RESIDUALES</t>
  </si>
  <si>
    <t>GRUPO CONSTRUCTOR E INGENIERÍA MOHINORA, S.A. DE C.V. Y CONSTRUCTORA D.O.S, S.A. DE C.V. EN ASOCIACIÓN EN PARTICIPACIÓN</t>
  </si>
  <si>
    <t>002-2024-OP-LO-002-JCAS-RP</t>
  </si>
  <si>
    <t>ROJUA INGENIERÍA Y CONSTRUCCIÓN, S. DE R.L. DE C.V.</t>
  </si>
  <si>
    <t>003-2024-OP-LO-001-JCAS-RP</t>
  </si>
  <si>
    <t>H. DEL PARRAL</t>
  </si>
  <si>
    <t>EQUIPAMIENTO ELECTROMECÁNICO E INCORPORACIÓN DEL POZO LA TOMATERA AL ACUEDUCTO DEL VERANO</t>
  </si>
  <si>
    <t>GUSTAVO VILLALOBOS RODELA EN ASOCIACIÓN CON FRACSA PROYECTOS Y CONSTRUCCIONES, S.A. DE C.V.</t>
  </si>
  <si>
    <t>026-2024-OP-LO-007-JCAS-RP</t>
  </si>
  <si>
    <t>ARENAL DE SAN JOSÉ</t>
  </si>
  <si>
    <t>EL RODEO</t>
  </si>
  <si>
    <t xml:space="preserve">JESÚS MARÍA </t>
  </si>
  <si>
    <t>YOQUIVO</t>
  </si>
  <si>
    <t>AGUA POTABLE / ALCANTARILLADO SANITARIO</t>
  </si>
  <si>
    <t>ELABORACIÓN DE PROYECTO EJECUTIVO PARA LA CONSTRUCCIÓN DE SISTEMA INTEGRAL DE AGUA POTABLE</t>
  </si>
  <si>
    <t>ELABORACIÓN DE ESTUDIOS Y PROYECTOS DE AGUA POTABLE Y ALCANTARILLADO SANITARIO</t>
  </si>
  <si>
    <t>004-2024-OP-LO-003-JCAS-RP</t>
  </si>
  <si>
    <t>DR. BELISARIO DOMÍNGUEZ</t>
  </si>
  <si>
    <t>TUTUACA (SANTA BÁRBARA DE TUTUACA)</t>
  </si>
  <si>
    <t>LOMAS DEL CONSUELO</t>
  </si>
  <si>
    <t>005-2024-OP-LO-004-JCAS-RP</t>
  </si>
  <si>
    <t>ELABORACIÓN DE PROYECTO EJECUTIVO PARA LA CONSTRUCCIÓN DE SISTEMA INTEGRAL DE ALCANTARILLADO SANITARIO</t>
  </si>
  <si>
    <t>EJIDO HERNÁNDEZ (JOBALES)</t>
  </si>
  <si>
    <t>CUSIHUIRIACHI</t>
  </si>
  <si>
    <t>LOS ÁLAMOS DE CERRO PRIETO</t>
  </si>
  <si>
    <t>ING. MARCO ANTONIO GRANADOS DELGADO EN ASOCIACIÓN CON ALMAA HIDRÁULICA AVANZADA, S.A. DE C.V.</t>
  </si>
  <si>
    <t>006-2024-OP-LO-005-JCAS-RP</t>
  </si>
  <si>
    <t>SAUCILLO DE LOS LUGO</t>
  </si>
  <si>
    <t>LA JOYITA</t>
  </si>
  <si>
    <t>007-2024-OP-LO-006-JCAS-RP</t>
  </si>
  <si>
    <t>PROAGUA 2024</t>
  </si>
  <si>
    <t>CUAUHTÉMOC</t>
  </si>
  <si>
    <t>COLONIA ANAHUAC</t>
  </si>
  <si>
    <t>JOSÉ MARIANO JIMÉNEZ</t>
  </si>
  <si>
    <t>MADERA</t>
  </si>
  <si>
    <t>REHABILITACIÓN DEL COLECTOR FONAPO EN TRAMO CON ORIGEN EN AV. FERNANDO REYES BAEZA EN KILOMETRAJE 1+415.90 HASTA LA ESCUELA PRIMARIA AGUSTÍN MENDEZ ROSAS EN KILOMETRAJE 3+586.04.</t>
  </si>
  <si>
    <t>ELABORACIÓN DE PROYECTO EJECUTIVO DE REINGENIERÍA DE LA PLANTA DE TRATAMIENTO DE AGUAS RESIDUALES PARA CUMPLIMIENTO DE LA NOM-001-SEMARNAT-2021</t>
  </si>
  <si>
    <t>FORTALECIMIENTO DE CAPACIDADES PROGRAMA DE CAPACITACIÓN</t>
  </si>
  <si>
    <t>STAHL CONSTRUCCIONES, S.A. DE C.V. EN ASOCIACIÓN CON INGENIERIA Y CONSTRUCCIÓN TRAK, S.A. DE C.V.</t>
  </si>
  <si>
    <t>008-2024-OP-LO-N2-JCAS-PROAGUA</t>
  </si>
  <si>
    <t>PROYECTOS, CONSTRUCCIONES Y SERVICIOS DE CHIHUAHUA, S.A. DE C.V.</t>
  </si>
  <si>
    <t>016-2024-OP-LO-N10-JCAS-PROAGUA</t>
  </si>
  <si>
    <t>ING. EDWIN MALDONADO DELGADO</t>
  </si>
  <si>
    <t>017-2024-OP-LO-N11-JCAS-PROAGUA</t>
  </si>
  <si>
    <t>018-2024-OP-LO-N12-JCAS-PROAGUA</t>
  </si>
  <si>
    <t>ASOCIACIÓN NACIONAL DE ENTIDADES DE AGUA Y SANEAMIENTO DE MÉXICO, A.C.</t>
  </si>
  <si>
    <t>A025-2024-N-1-JCAS-PROAGUA</t>
  </si>
  <si>
    <t>ABOREACHI</t>
  </si>
  <si>
    <t>ALTAVISTA</t>
  </si>
  <si>
    <t>LOMA DEL MANZANO</t>
  </si>
  <si>
    <t>EL BAJÍO LARGO DE ATASCADEROS</t>
  </si>
  <si>
    <t>MESA DE SAN FRANCISCO</t>
  </si>
  <si>
    <t>PUERTO YERBITAS</t>
  </si>
  <si>
    <t>REHABILITACIÓN AL SISTEMA INTEGRAL DE AGUA POTABLE</t>
  </si>
  <si>
    <t>AMPLIACIÓN DEL SISTEMA DE AGUA POTABLE</t>
  </si>
  <si>
    <t>CONSTRUCTORA INTEGRAL VALLEKAS, S.A. DE C.V.</t>
  </si>
  <si>
    <t>009-2024-OP-LO-N3-JCAS-PROAGUA</t>
  </si>
  <si>
    <t>010-2024-OP-LO-N4-JCAS-PROAGUA</t>
  </si>
  <si>
    <t>CABA CONSTRUCCIONES DE CHIHUAHUA, S.A. DE C.V.</t>
  </si>
  <si>
    <t>012-2024-OP-LO-N6-JCAS-PROAGUA</t>
  </si>
  <si>
    <t xml:space="preserve">STAHL CONSTRUCCIONES, S.A. DE C.V. </t>
  </si>
  <si>
    <t>014-2024-OP-LO-N8-JCAS-PROAGUA</t>
  </si>
  <si>
    <t>015-2024-OP-LO-N9-JCAS-PROAGUA</t>
  </si>
  <si>
    <t>ING. IVÁN NOÉ SIMENTAL ORTEGA</t>
  </si>
  <si>
    <t>011-2024-OP-LO-N5-JCAS-PROAGUA</t>
  </si>
  <si>
    <t>SATEVÓ</t>
  </si>
  <si>
    <t xml:space="preserve">SEGUNDA ETAPA DE LA AMPLIACIÓN DE LA RED DE ALCANTARILLADO SANITARIO </t>
  </si>
  <si>
    <t>AMPLIACIÓN DE RED DE ALCANTARILLADO SANITARIO</t>
  </si>
  <si>
    <t>013-2024-OP-LO-N7-JCAS-PROAGUA</t>
  </si>
  <si>
    <t xml:space="preserve">ING. JORGE ARTURO MORALES </t>
  </si>
  <si>
    <t>019-2024-OP-LO-N13-JCAS-PROAGUA</t>
  </si>
  <si>
    <t>CHOREACHI</t>
  </si>
  <si>
    <t>BAQUIREACHI</t>
  </si>
  <si>
    <t>SAN IGNACIO DE ARARECO</t>
  </si>
  <si>
    <t>BANDERACHI (BANDERA)</t>
  </si>
  <si>
    <t>YAHUIRACHI</t>
  </si>
  <si>
    <t>HUETOSACACHI</t>
  </si>
  <si>
    <t>RANCHITO DE SAN JUAN</t>
  </si>
  <si>
    <t>SAN RAFAEL</t>
  </si>
  <si>
    <t>ELABORACIÓN DE PROYECTO EJECUTIVO PARA LA CONSTRUCCIÓN DE LÍNEA DE CONDUCCIÓN  Y PLANTA POTABILIZADORA DE AGUA DE LA PRESA GUSACHIQUE</t>
  </si>
  <si>
    <t>ELABORACIÓN DE PROYECTO EJECUTIVO PARA LA AMPLIACIÓN DEL SISTEMA DE AGUA POTABLE EN LAS COLONIAS LOMAS DEL VALLES Y BARRIO PACÍFICO</t>
  </si>
  <si>
    <t>ELABORACIÓN DE PROYECTO EJECUTIVO PARA LA AMPLIACIÓN DEL SISTEMA DE ALCANTARILLADO SANITARIO</t>
  </si>
  <si>
    <t>020-2024-OP-LO-N14-JCAS-PROAGUA</t>
  </si>
  <si>
    <t>021-2024-OP-LO-N15-JCAS-PROAGUA</t>
  </si>
  <si>
    <t>022-2024-OP-LO-N16-JCAS-PROAGUA</t>
  </si>
  <si>
    <t>024-2024-OP-LO-N18-JCAS-PROAGUA</t>
  </si>
  <si>
    <t>025-2024-OP-AO-N22-JCAS-PROAGUA</t>
  </si>
  <si>
    <t>023-2024-OP-LO-N17-JCAS-PROAGUA</t>
  </si>
  <si>
    <t>SUMINISTRO</t>
  </si>
  <si>
    <t>ADQUISICIÓN DE 644 FILTROS DOMICILIARIOS</t>
  </si>
  <si>
    <t>ADQUISICIÓN DE 1120 FRASCOS DE PLATA COLOIDAL</t>
  </si>
  <si>
    <t>ADQUISICIÓN DE 49,950 KILOGRAMOS DE HIPOCLORITO DE SODIO</t>
  </si>
  <si>
    <t>CURSO DE CAPACITACIÓN</t>
  </si>
  <si>
    <t xml:space="preserve">ILDA IVONNE CASAS REYES </t>
  </si>
  <si>
    <t>A024-2024-N-2-JCAS-PROAGUA</t>
  </si>
  <si>
    <t>C. FRANCISCO JAVIER AVITIA TALAMANTES</t>
  </si>
  <si>
    <t>AA028-2024-001-JCAS-PROAGUA</t>
  </si>
  <si>
    <t>SUBTOTAL, INVERSIÓN 2023 =</t>
  </si>
  <si>
    <t>INVERSIÓN 2023 A CONCLUIR EN 2024:</t>
  </si>
  <si>
    <t xml:space="preserve">INVERSIÓN 2024: </t>
  </si>
  <si>
    <t>SUBTOTAL, INVERSIÓN 2024 =</t>
  </si>
  <si>
    <t>ARENAL DE SATEVÓ</t>
  </si>
  <si>
    <t>EL ALMAGRE</t>
  </si>
  <si>
    <t>LAS TAUNAS</t>
  </si>
  <si>
    <t>027-2024-OP-AO-008-JCAS-RP</t>
  </si>
  <si>
    <t>OCAMPO</t>
  </si>
  <si>
    <t>LAS ESTRELLAS</t>
  </si>
  <si>
    <t>028-2024-OP-LO-N23-JCAS-PROAGUA</t>
  </si>
  <si>
    <t>BASIGORAVO</t>
  </si>
  <si>
    <t>032-2024-OP-LO-N25-JCAS-PROAGUA</t>
  </si>
  <si>
    <t>CONSTRUCCIÓN DE TANQUE SUPERFICIAL DE CONCRETO CON CAPACIDAD DE 80 M3</t>
  </si>
  <si>
    <t>PROYECTOS, CONSTRUCCIONES Y SERVICIOS DE CHIHUAHUA, S.A. DE C.V. EN ASOCIACIÓN CON AXIS ARQUITECTURA, S.A. DE C.V.</t>
  </si>
  <si>
    <t>030-2024-OP-LO-009-JCAS-RP</t>
  </si>
  <si>
    <t xml:space="preserve">JIMÉNEZ </t>
  </si>
  <si>
    <t>ESCALÓN</t>
  </si>
  <si>
    <t>CONSTRUCCIÓN DE LA PRIMERA ETAPA DEL SISTEMA INTEGRAL DE AGUA POTABLE, CONSISTENTE EN: RED DE DISTRIBUCIÓN, TOMAS DOMICILIARIAS, REHABILITACIÓN DE TANQUE PARA ALMACENAMIENTO Y EQUIPO ELÉCTRICO</t>
  </si>
  <si>
    <t>GRUPO SANTONE, S.A. DE C.V. EN ASOCIACIÓN CON LERAU INGENIERÍA Y CONSTRUCCIÓN, S.A. DE C.V.</t>
  </si>
  <si>
    <t>031-2024-OP-LO-010-JCAS-RP</t>
  </si>
  <si>
    <t>Reporte al 31 de diciembre de 2024</t>
  </si>
  <si>
    <t>TÉMORIS</t>
  </si>
  <si>
    <t>TRABAJOS DE PROTECCIÓN Y COMPLEMENTARIOS EN LA PLANTA POTABILIZADORA DE AGUA POTABLE</t>
  </si>
  <si>
    <t>034-2024-OP-AO-012-JCAS-RP</t>
  </si>
  <si>
    <t>SANTA ANA</t>
  </si>
  <si>
    <t>CONSTRUCCION DE COLECTOR PRINCIPAL, SUBCOLECTOR Y RED DE ALCANTARILLADO SANITARIO</t>
  </si>
  <si>
    <t>CONSTRUCTORA INTEGRAL VALLEKAS, S.A. DE C.V. EN ASOCIACIÓN CON EL ING. RAFAEL ADRIÁN CARO FIERRO</t>
  </si>
  <si>
    <t>033-2024-OP-LO-011-JCAS-RP</t>
  </si>
  <si>
    <t>TOTAL INVERSIÓN, AL 31 DE DICIEMBRE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</si>
</sst>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00000"/>
    <numFmt numFmtId="166" formatCode="_-[$€-2]* #,##0.00_-;\-[$€-2]* #,##0.00_-;_-[$€-2]* &quot;-&quot;??_-"/>
  </numFmts>
  <fonts count="25" x14ac:knownFonts="1">
    <font>
      <sz val="11"/>
      <color theme="1"/>
      <name val="Calibri"/>
      <family val="2"/>
      <scheme val="minor"/>
    </font>
    <font>
      <b/>
      <sz val="8"/>
      <name val="Arial"/>
      <family val="2"/>
    </font>
    <font>
      <b/>
      <sz val="10"/>
      <name val="Arial"/>
      <family val="2"/>
    </font>
    <font>
      <sz val="10"/>
      <name val="Arial"/>
      <family val="2"/>
    </font>
    <font>
      <sz val="7"/>
      <color indexed="8"/>
      <name val="Arial"/>
      <family val="2"/>
    </font>
    <font>
      <b/>
      <sz val="7"/>
      <color indexed="8"/>
      <name val="Arial"/>
      <family val="2"/>
    </font>
    <font>
      <sz val="11"/>
      <color theme="1"/>
      <name val="Calibri"/>
      <family val="2"/>
      <scheme val="minor"/>
    </font>
    <font>
      <sz val="14"/>
      <color theme="1"/>
      <name val="Times New Roman"/>
      <family val="2"/>
    </font>
    <font>
      <b/>
      <sz val="11"/>
      <color theme="1"/>
      <name val="Calibri"/>
      <family val="2"/>
      <scheme val="minor"/>
    </font>
    <font>
      <sz val="8"/>
      <color theme="1"/>
      <name val="Arial"/>
      <family val="2"/>
    </font>
    <font>
      <b/>
      <sz val="8"/>
      <color theme="1"/>
      <name val="Arial"/>
      <family val="2"/>
    </font>
    <font>
      <sz val="7"/>
      <color theme="1"/>
      <name val="Arial"/>
      <family val="2"/>
    </font>
    <font>
      <b/>
      <sz val="7"/>
      <color theme="1"/>
      <name val="Arial"/>
      <family val="2"/>
    </font>
    <font>
      <b/>
      <sz val="9"/>
      <color theme="1"/>
      <name val="Arial"/>
      <family val="2"/>
    </font>
    <font>
      <sz val="9"/>
      <color theme="1"/>
      <name val="Arial"/>
      <family val="2"/>
    </font>
    <font>
      <b/>
      <u/>
      <sz val="8"/>
      <color theme="1"/>
      <name val="Arial"/>
      <family val="2"/>
    </font>
    <font>
      <b/>
      <sz val="11"/>
      <color theme="1"/>
      <name val="Arial"/>
      <family val="2"/>
    </font>
    <font>
      <sz val="7"/>
      <color theme="1"/>
      <name val="Calibri"/>
      <family val="2"/>
      <scheme val="minor"/>
    </font>
    <font>
      <sz val="8"/>
      <color theme="1"/>
      <name val="Calibri"/>
      <family val="2"/>
      <scheme val="minor"/>
    </font>
    <font>
      <sz val="10"/>
      <name val="Courier"/>
      <family val="3"/>
    </font>
    <font>
      <sz val="6"/>
      <color theme="1"/>
      <name val="Arial"/>
      <family val="2"/>
    </font>
    <font>
      <sz val="8"/>
      <name val="Arial"/>
      <family val="2"/>
    </font>
    <font>
      <sz val="10"/>
      <name val="MS Serif"/>
      <family val="1"/>
    </font>
    <font>
      <b/>
      <sz val="6"/>
      <color theme="1"/>
      <name val="Arial"/>
      <family val="2"/>
    </font>
    <font>
      <sz val="6"/>
      <color theme="1"/>
      <name val="Calibri"/>
      <family val="2"/>
      <scheme val="minor"/>
    </font>
  </fonts>
  <fills count="17">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5">
    <xf numFmtId="0" fontId="0" fillId="0" borderId="0"/>
    <xf numFmtId="43" fontId="3" fillId="0" borderId="0" applyFont="0" applyFill="0" applyBorder="0" applyAlignment="0" applyProtection="0"/>
    <xf numFmtId="0" fontId="7" fillId="0" borderId="0"/>
    <xf numFmtId="0" fontId="3" fillId="0" borderId="0"/>
    <xf numFmtId="0" fontId="3" fillId="0" borderId="0"/>
    <xf numFmtId="0" fontId="6" fillId="0" borderId="0"/>
    <xf numFmtId="0" fontId="19" fillId="0" borderId="0"/>
    <xf numFmtId="0" fontId="6" fillId="0" borderId="0"/>
    <xf numFmtId="0" fontId="3" fillId="0" borderId="0"/>
    <xf numFmtId="166" fontId="22"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7" fillId="0" borderId="0" applyFont="0" applyFill="0" applyBorder="0" applyAlignment="0" applyProtection="0"/>
    <xf numFmtId="0" fontId="3" fillId="0" borderId="0"/>
    <xf numFmtId="44" fontId="3" fillId="0" borderId="0" applyFont="0" applyFill="0" applyBorder="0" applyAlignment="0" applyProtection="0"/>
    <xf numFmtId="0" fontId="6"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235">
    <xf numFmtId="0" fontId="0" fillId="0" borderId="0" xfId="0"/>
    <xf numFmtId="0" fontId="9" fillId="0" borderId="0" xfId="0" applyFont="1" applyAlignment="1" applyProtection="1">
      <alignment horizontal="center" vertical="center"/>
      <protection hidden="1"/>
    </xf>
    <xf numFmtId="0" fontId="10" fillId="2" borderId="1" xfId="0" applyFont="1" applyFill="1" applyBorder="1" applyAlignment="1" applyProtection="1">
      <alignment horizontal="center" vertical="center" wrapText="1"/>
      <protection hidden="1"/>
    </xf>
    <xf numFmtId="3" fontId="10" fillId="2" borderId="1" xfId="0" applyNumberFormat="1" applyFont="1" applyFill="1" applyBorder="1" applyAlignment="1" applyProtection="1">
      <alignment horizontal="center" vertical="center" wrapText="1"/>
      <protection hidden="1"/>
    </xf>
    <xf numFmtId="1" fontId="9" fillId="0" borderId="1" xfId="0" applyNumberFormat="1" applyFont="1" applyBorder="1" applyAlignment="1" applyProtection="1">
      <alignment horizontal="center" vertical="center"/>
      <protection hidden="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1" xfId="0"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0" fontId="9" fillId="0" borderId="1" xfId="0" applyFont="1" applyBorder="1" applyAlignment="1" applyProtection="1">
      <alignment horizontal="center" vertical="center" wrapText="1"/>
      <protection hidden="1"/>
    </xf>
    <xf numFmtId="3" fontId="9" fillId="0" borderId="1" xfId="0" applyNumberFormat="1" applyFont="1" applyBorder="1" applyAlignment="1" applyProtection="1">
      <alignment horizontal="center" vertical="center" wrapText="1"/>
      <protection hidden="1"/>
    </xf>
    <xf numFmtId="3" fontId="9" fillId="0" borderId="1" xfId="0" applyNumberFormat="1" applyFont="1" applyBorder="1" applyAlignment="1" applyProtection="1">
      <alignment horizontal="right" vertical="center" wrapText="1"/>
      <protection hidden="1"/>
    </xf>
    <xf numFmtId="3" fontId="9" fillId="0" borderId="1" xfId="0" applyNumberFormat="1" applyFont="1" applyBorder="1" applyAlignment="1" applyProtection="1">
      <alignment horizontal="right" vertical="center"/>
      <protection hidden="1"/>
    </xf>
    <xf numFmtId="1" fontId="9" fillId="0" borderId="0" xfId="0" applyNumberFormat="1" applyFont="1" applyAlignment="1" applyProtection="1">
      <alignment horizontal="center" vertical="center"/>
      <protection hidden="1"/>
    </xf>
    <xf numFmtId="3" fontId="9" fillId="0" borderId="0" xfId="0" applyNumberFormat="1" applyFont="1" applyAlignment="1" applyProtection="1">
      <alignment horizontal="right" vertical="center"/>
      <protection hidden="1"/>
    </xf>
    <xf numFmtId="4" fontId="9" fillId="0" borderId="1" xfId="0" applyNumberFormat="1" applyFont="1" applyBorder="1" applyAlignment="1" applyProtection="1">
      <alignment horizontal="right" vertical="center" wrapText="1"/>
      <protection hidden="1"/>
    </xf>
    <xf numFmtId="0" fontId="9" fillId="0" borderId="1" xfId="0" applyFont="1" applyBorder="1" applyAlignment="1" applyProtection="1">
      <alignment horizontal="center" vertical="center"/>
      <protection hidden="1"/>
    </xf>
    <xf numFmtId="0" fontId="9" fillId="0" borderId="0" xfId="0" applyFont="1" applyAlignment="1" applyProtection="1">
      <alignment horizontal="center" vertical="center" wrapText="1"/>
      <protection hidden="1"/>
    </xf>
    <xf numFmtId="3" fontId="9" fillId="0" borderId="0" xfId="0" applyNumberFormat="1" applyFont="1" applyAlignment="1" applyProtection="1">
      <alignment horizontal="center" vertical="center"/>
      <protection hidden="1"/>
    </xf>
    <xf numFmtId="49" fontId="9" fillId="0" borderId="1" xfId="0" applyNumberFormat="1" applyFont="1" applyBorder="1" applyAlignment="1" applyProtection="1">
      <alignment horizontal="center" vertical="center"/>
      <protection hidden="1"/>
    </xf>
    <xf numFmtId="3" fontId="9" fillId="0" borderId="0" xfId="0" applyNumberFormat="1" applyFont="1" applyAlignment="1" applyProtection="1">
      <alignment horizontal="center" vertical="center" wrapText="1"/>
      <protection hidden="1"/>
    </xf>
    <xf numFmtId="3" fontId="9" fillId="0" borderId="0" xfId="0" applyNumberFormat="1" applyFont="1" applyAlignment="1" applyProtection="1">
      <alignment horizontal="right" vertical="center" wrapText="1"/>
      <protection hidden="1"/>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3" fontId="12" fillId="3" borderId="1" xfId="0" applyNumberFormat="1" applyFont="1" applyFill="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3" fontId="9" fillId="0" borderId="1" xfId="0" applyNumberFormat="1" applyFont="1" applyBorder="1" applyAlignment="1">
      <alignment vertical="center" wrapText="1"/>
    </xf>
    <xf numFmtId="0" fontId="11" fillId="0" borderId="1" xfId="0" applyFont="1" applyBorder="1" applyAlignment="1">
      <alignment horizontal="center" vertical="center" wrapText="1"/>
    </xf>
    <xf numFmtId="3" fontId="9" fillId="0" borderId="2" xfId="0" applyNumberFormat="1" applyFont="1" applyBorder="1" applyAlignment="1" applyProtection="1">
      <alignment horizontal="center" vertical="center" wrapText="1"/>
      <protection hidden="1"/>
    </xf>
    <xf numFmtId="0" fontId="11" fillId="0" borderId="1" xfId="0" applyFont="1" applyBorder="1" applyAlignment="1">
      <alignment vertical="center" wrapText="1"/>
    </xf>
    <xf numFmtId="1" fontId="10" fillId="3" borderId="1" xfId="0" applyNumberFormat="1" applyFont="1" applyFill="1" applyBorder="1" applyAlignment="1" applyProtection="1">
      <alignment horizontal="center" vertical="center" wrapText="1"/>
      <protection hidden="1"/>
    </xf>
    <xf numFmtId="1" fontId="9" fillId="0" borderId="1" xfId="0" applyNumberFormat="1" applyFont="1" applyBorder="1" applyAlignment="1" applyProtection="1">
      <alignment horizontal="center" vertical="center" wrapText="1"/>
      <protection hidden="1"/>
    </xf>
    <xf numFmtId="1" fontId="9" fillId="0" borderId="0" xfId="0" applyNumberFormat="1" applyFont="1" applyAlignment="1" applyProtection="1">
      <alignment horizontal="center" vertical="center" wrapText="1"/>
      <protection hidden="1"/>
    </xf>
    <xf numFmtId="164" fontId="9" fillId="0" borderId="0" xfId="0" applyNumberFormat="1" applyFont="1" applyAlignment="1" applyProtection="1">
      <alignment horizontal="right" vertical="center" wrapText="1"/>
      <protection hidden="1"/>
    </xf>
    <xf numFmtId="164" fontId="9" fillId="0" borderId="0" xfId="0" applyNumberFormat="1" applyFont="1" applyAlignment="1" applyProtection="1">
      <alignment horizontal="right" vertical="center"/>
      <protection hidden="1"/>
    </xf>
    <xf numFmtId="0" fontId="12" fillId="4" borderId="1" xfId="0" applyFont="1" applyFill="1" applyBorder="1" applyAlignment="1">
      <alignment horizontal="center" vertical="center" wrapText="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1" fontId="9" fillId="0" borderId="3" xfId="0" applyNumberFormat="1" applyFont="1" applyBorder="1" applyAlignment="1" applyProtection="1">
      <alignment horizontal="center" vertical="center"/>
      <protection hidden="1"/>
    </xf>
    <xf numFmtId="1" fontId="9" fillId="0" borderId="3" xfId="0" applyNumberFormat="1" applyFont="1" applyBorder="1" applyAlignment="1" applyProtection="1">
      <alignment horizontal="center" vertical="center" wrapText="1"/>
      <protection hidden="1"/>
    </xf>
    <xf numFmtId="0" fontId="9" fillId="0" borderId="3" xfId="0" applyFont="1" applyBorder="1" applyAlignment="1">
      <alignment horizontal="center" vertical="center" wrapText="1"/>
    </xf>
    <xf numFmtId="0" fontId="9" fillId="0" borderId="3" xfId="0" applyFont="1" applyBorder="1" applyAlignment="1" applyProtection="1">
      <alignment horizontal="center" vertical="center" wrapText="1"/>
      <protection hidden="1"/>
    </xf>
    <xf numFmtId="49" fontId="9" fillId="0" borderId="3" xfId="0" applyNumberFormat="1" applyFont="1" applyBorder="1" applyAlignment="1" applyProtection="1">
      <alignment horizontal="center" vertical="center"/>
      <protection hidden="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3" fontId="9" fillId="0" borderId="3" xfId="0" applyNumberFormat="1" applyFont="1" applyBorder="1" applyAlignment="1" applyProtection="1">
      <alignment horizontal="center" vertical="center" wrapText="1"/>
      <protection hidden="1"/>
    </xf>
    <xf numFmtId="4" fontId="9" fillId="0" borderId="3" xfId="0" applyNumberFormat="1" applyFont="1" applyBorder="1" applyAlignment="1">
      <alignment horizontal="right" vertical="center" wrapText="1"/>
    </xf>
    <xf numFmtId="0" fontId="12" fillId="4" borderId="3" xfId="0" applyFont="1" applyFill="1" applyBorder="1" applyAlignment="1">
      <alignment horizontal="center" vertical="center" wrapText="1"/>
    </xf>
    <xf numFmtId="3" fontId="9" fillId="0" borderId="4" xfId="0" applyNumberFormat="1" applyFont="1" applyBorder="1" applyAlignment="1" applyProtection="1">
      <alignment horizontal="center" vertical="center" wrapText="1"/>
      <protection hidden="1"/>
    </xf>
    <xf numFmtId="3" fontId="9" fillId="6" borderId="1" xfId="0" applyNumberFormat="1" applyFont="1" applyFill="1" applyBorder="1" applyAlignment="1" applyProtection="1">
      <alignment horizontal="center" vertical="center" wrapText="1"/>
      <protection hidden="1"/>
    </xf>
    <xf numFmtId="3" fontId="10" fillId="0" borderId="0" xfId="0" applyNumberFormat="1" applyFont="1" applyAlignment="1" applyProtection="1">
      <alignment horizontal="right" vertical="center"/>
      <protection hidden="1"/>
    </xf>
    <xf numFmtId="0" fontId="12" fillId="4" borderId="1" xfId="0" applyFont="1" applyFill="1" applyBorder="1" applyAlignment="1" applyProtection="1">
      <alignment horizontal="center" vertical="center" wrapText="1"/>
      <protection hidden="1"/>
    </xf>
    <xf numFmtId="3" fontId="10" fillId="3" borderId="1" xfId="0" applyNumberFormat="1" applyFont="1" applyFill="1" applyBorder="1" applyAlignment="1" applyProtection="1">
      <alignment horizontal="center" vertical="center" wrapText="1"/>
      <protection hidden="1"/>
    </xf>
    <xf numFmtId="15" fontId="9" fillId="0" borderId="1" xfId="0" applyNumberFormat="1" applyFont="1" applyBorder="1" applyAlignment="1" applyProtection="1">
      <alignment horizontal="center" vertical="center"/>
      <protection hidden="1"/>
    </xf>
    <xf numFmtId="0" fontId="9" fillId="5" borderId="0" xfId="0" applyFont="1" applyFill="1" applyAlignment="1" applyProtection="1">
      <alignment horizontal="center" vertical="center" wrapText="1"/>
      <protection hidden="1"/>
    </xf>
    <xf numFmtId="0" fontId="9" fillId="5" borderId="0" xfId="0" applyFont="1" applyFill="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9" fillId="8" borderId="0" xfId="0" applyFont="1" applyFill="1" applyAlignment="1" applyProtection="1">
      <alignment horizontal="center" vertical="center"/>
      <protection hidden="1"/>
    </xf>
    <xf numFmtId="49" fontId="9" fillId="0" borderId="1" xfId="0" applyNumberFormat="1" applyFont="1" applyBorder="1" applyAlignment="1" applyProtection="1">
      <alignment horizontal="center" vertical="center" wrapText="1"/>
      <protection hidden="1"/>
    </xf>
    <xf numFmtId="15" fontId="10" fillId="3" borderId="1" xfId="0" applyNumberFormat="1" applyFont="1" applyFill="1" applyBorder="1" applyAlignment="1" applyProtection="1">
      <alignment horizontal="center" vertical="center" wrapText="1"/>
      <protection hidden="1"/>
    </xf>
    <xf numFmtId="15" fontId="9" fillId="0" borderId="0" xfId="0" applyNumberFormat="1" applyFont="1" applyAlignment="1" applyProtection="1">
      <alignment horizontal="center" vertical="center"/>
      <protection hidden="1"/>
    </xf>
    <xf numFmtId="0" fontId="10" fillId="3" borderId="1"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1" fillId="0" borderId="3" xfId="0" applyFont="1" applyBorder="1" applyAlignment="1">
      <alignment vertical="center" wrapText="1"/>
    </xf>
    <xf numFmtId="3" fontId="9" fillId="0" borderId="3" xfId="0" applyNumberFormat="1" applyFont="1" applyBorder="1" applyAlignment="1">
      <alignment horizontal="center" vertical="center" wrapText="1"/>
    </xf>
    <xf numFmtId="3" fontId="9" fillId="0" borderId="3" xfId="0" applyNumberFormat="1" applyFont="1" applyBorder="1" applyAlignment="1">
      <alignment vertical="center" wrapText="1"/>
    </xf>
    <xf numFmtId="2" fontId="1" fillId="0" borderId="1" xfId="0" applyNumberFormat="1" applyFont="1" applyBorder="1" applyAlignment="1" applyProtection="1">
      <alignment horizontal="center" vertical="center" wrapText="1"/>
      <protection hidden="1"/>
    </xf>
    <xf numFmtId="3" fontId="1" fillId="0" borderId="1" xfId="0" applyNumberFormat="1" applyFont="1" applyBorder="1" applyAlignment="1" applyProtection="1">
      <alignment horizontal="center" vertical="center" wrapText="1"/>
      <protection hidden="1"/>
    </xf>
    <xf numFmtId="15" fontId="9" fillId="0" borderId="1" xfId="0" applyNumberFormat="1" applyFont="1" applyBorder="1" applyAlignment="1" applyProtection="1">
      <alignment horizontal="center" vertical="center" wrapText="1"/>
      <protection hidden="1"/>
    </xf>
    <xf numFmtId="3" fontId="9" fillId="6" borderId="0" xfId="0" applyNumberFormat="1" applyFont="1" applyFill="1" applyAlignment="1" applyProtection="1">
      <alignment horizontal="right" vertical="center"/>
      <protection hidden="1"/>
    </xf>
    <xf numFmtId="0" fontId="9" fillId="6" borderId="0" xfId="0" applyFont="1" applyFill="1" applyAlignment="1" applyProtection="1">
      <alignment horizontal="center" vertical="center" wrapText="1"/>
      <protection hidden="1"/>
    </xf>
    <xf numFmtId="0" fontId="9" fillId="6" borderId="0" xfId="0" applyFont="1" applyFill="1" applyAlignment="1" applyProtection="1">
      <alignment horizontal="center" vertical="center"/>
      <protection hidden="1"/>
    </xf>
    <xf numFmtId="4" fontId="9" fillId="0" borderId="0" xfId="0" applyNumberFormat="1" applyFont="1" applyAlignment="1" applyProtection="1">
      <alignment horizontal="center" vertical="center"/>
      <protection hidden="1"/>
    </xf>
    <xf numFmtId="1" fontId="9" fillId="6" borderId="0" xfId="0" applyNumberFormat="1" applyFont="1" applyFill="1" applyAlignment="1" applyProtection="1">
      <alignment horizontal="center" vertical="center"/>
      <protection hidden="1"/>
    </xf>
    <xf numFmtId="1" fontId="9" fillId="6" borderId="0" xfId="0" applyNumberFormat="1" applyFont="1" applyFill="1" applyAlignment="1" applyProtection="1">
      <alignment horizontal="center" vertical="center" wrapText="1"/>
      <protection hidden="1"/>
    </xf>
    <xf numFmtId="0" fontId="11" fillId="6" borderId="0" xfId="0" applyFont="1" applyFill="1" applyAlignment="1" applyProtection="1">
      <alignment horizontal="center" vertical="center" wrapText="1"/>
      <protection hidden="1"/>
    </xf>
    <xf numFmtId="0" fontId="11" fillId="6" borderId="0" xfId="0" applyFont="1" applyFill="1" applyAlignment="1" applyProtection="1">
      <alignment horizontal="left" vertical="center" wrapText="1"/>
      <protection hidden="1"/>
    </xf>
    <xf numFmtId="3" fontId="9" fillId="6" borderId="0" xfId="0" applyNumberFormat="1" applyFont="1" applyFill="1" applyAlignment="1" applyProtection="1">
      <alignment horizontal="center" vertical="center" wrapText="1"/>
      <protection hidden="1"/>
    </xf>
    <xf numFmtId="3" fontId="9" fillId="6" borderId="0" xfId="0" applyNumberFormat="1" applyFont="1" applyFill="1" applyAlignment="1" applyProtection="1">
      <alignment horizontal="right" vertical="center" wrapText="1"/>
      <protection hidden="1"/>
    </xf>
    <xf numFmtId="164" fontId="9" fillId="6" borderId="0" xfId="0" applyNumberFormat="1" applyFont="1" applyFill="1" applyAlignment="1" applyProtection="1">
      <alignment horizontal="right" vertical="center" wrapText="1"/>
      <protection hidden="1"/>
    </xf>
    <xf numFmtId="0" fontId="12" fillId="6" borderId="0" xfId="0" applyFont="1" applyFill="1" applyAlignment="1" applyProtection="1">
      <alignment horizontal="center" vertical="center" wrapText="1"/>
      <protection hidden="1"/>
    </xf>
    <xf numFmtId="15" fontId="9" fillId="6" borderId="0" xfId="0" applyNumberFormat="1" applyFont="1" applyFill="1" applyAlignment="1" applyProtection="1">
      <alignment horizontal="center" vertical="center"/>
      <protection hidden="1"/>
    </xf>
    <xf numFmtId="165" fontId="9" fillId="0" borderId="0" xfId="0" applyNumberFormat="1" applyFont="1" applyAlignment="1" applyProtection="1">
      <alignment horizontal="center" vertical="center" wrapText="1"/>
      <protection hidden="1"/>
    </xf>
    <xf numFmtId="15" fontId="9" fillId="8" borderId="0" xfId="0" applyNumberFormat="1" applyFont="1" applyFill="1" applyAlignment="1" applyProtection="1">
      <alignment horizontal="center" vertical="center"/>
      <protection hidden="1"/>
    </xf>
    <xf numFmtId="2" fontId="1" fillId="0" borderId="0" xfId="0" applyNumberFormat="1" applyFont="1" applyAlignment="1" applyProtection="1">
      <alignment horizontal="center" vertical="center" wrapText="1"/>
      <protection hidden="1"/>
    </xf>
    <xf numFmtId="3" fontId="1" fillId="0" borderId="0" xfId="0" applyNumberFormat="1" applyFont="1" applyAlignment="1" applyProtection="1">
      <alignment horizontal="center" vertical="center" wrapText="1"/>
      <protection hidden="1"/>
    </xf>
    <xf numFmtId="1" fontId="10" fillId="3" borderId="0" xfId="0" applyNumberFormat="1" applyFont="1" applyFill="1" applyAlignment="1" applyProtection="1">
      <alignment horizontal="center" vertical="center" wrapText="1"/>
      <protection hidden="1"/>
    </xf>
    <xf numFmtId="3" fontId="12" fillId="3" borderId="0" xfId="0" applyNumberFormat="1" applyFont="1" applyFill="1" applyAlignment="1" applyProtection="1">
      <alignment horizontal="center" vertical="center" wrapText="1"/>
      <protection hidden="1"/>
    </xf>
    <xf numFmtId="0" fontId="10" fillId="2" borderId="0" xfId="0" applyFont="1" applyFill="1" applyAlignment="1" applyProtection="1">
      <alignment horizontal="center" vertical="center" wrapText="1"/>
      <protection hidden="1"/>
    </xf>
    <xf numFmtId="3" fontId="10" fillId="2" borderId="0" xfId="0" applyNumberFormat="1" applyFont="1" applyFill="1" applyAlignment="1" applyProtection="1">
      <alignment horizontal="center" vertical="center" wrapText="1"/>
      <protection hidden="1"/>
    </xf>
    <xf numFmtId="2" fontId="10" fillId="2" borderId="0" xfId="0" applyNumberFormat="1" applyFont="1" applyFill="1" applyAlignment="1" applyProtection="1">
      <alignment horizontal="center" vertical="center" wrapText="1"/>
      <protection hidden="1"/>
    </xf>
    <xf numFmtId="0" fontId="10" fillId="7" borderId="0" xfId="0" applyFont="1" applyFill="1" applyAlignment="1">
      <alignment horizontal="center" vertical="center" wrapText="1"/>
    </xf>
    <xf numFmtId="15" fontId="10" fillId="8" borderId="0" xfId="0" applyNumberFormat="1" applyFont="1" applyFill="1" applyAlignment="1">
      <alignment horizontal="center" vertical="center" wrapText="1"/>
    </xf>
    <xf numFmtId="0" fontId="10" fillId="8" borderId="0" xfId="0" applyFont="1" applyFill="1" applyAlignment="1">
      <alignment horizontal="center" vertical="center" wrapText="1"/>
    </xf>
    <xf numFmtId="15" fontId="10" fillId="8" borderId="0" xfId="0" applyNumberFormat="1" applyFont="1" applyFill="1" applyAlignment="1" applyProtection="1">
      <alignment horizontal="center" vertical="center" wrapText="1"/>
      <protection hidden="1"/>
    </xf>
    <xf numFmtId="15" fontId="10" fillId="0" borderId="0" xfId="0" applyNumberFormat="1" applyFont="1" applyAlignment="1" applyProtection="1">
      <alignment horizontal="center" vertical="center" wrapText="1"/>
      <protection hidden="1"/>
    </xf>
    <xf numFmtId="0" fontId="9" fillId="0" borderId="0" xfId="0" applyFont="1" applyAlignment="1">
      <alignment horizontal="center" vertical="center" wrapText="1"/>
    </xf>
    <xf numFmtId="49" fontId="9" fillId="0" borderId="0" xfId="0" applyNumberFormat="1" applyFont="1" applyAlignment="1" applyProtection="1">
      <alignment horizontal="center" vertical="center"/>
      <protection hidden="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3" fontId="9"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4" fontId="9" fillId="0" borderId="0" xfId="0" applyNumberFormat="1" applyFont="1" applyAlignment="1">
      <alignment horizontal="right" vertical="center" wrapText="1"/>
    </xf>
    <xf numFmtId="2" fontId="12" fillId="4" borderId="0" xfId="0" applyNumberFormat="1" applyFont="1" applyFill="1" applyAlignment="1">
      <alignment horizontal="center" vertical="center" wrapText="1"/>
    </xf>
    <xf numFmtId="2" fontId="9" fillId="0" borderId="0" xfId="0" applyNumberFormat="1" applyFont="1" applyAlignment="1" applyProtection="1">
      <alignment horizontal="center" vertical="center" wrapText="1"/>
      <protection hidden="1"/>
    </xf>
    <xf numFmtId="3" fontId="10" fillId="0" borderId="0" xfId="0" applyNumberFormat="1" applyFont="1" applyAlignment="1">
      <alignment horizontal="right" vertical="center" wrapText="1"/>
    </xf>
    <xf numFmtId="2" fontId="12" fillId="0" borderId="0" xfId="0" applyNumberFormat="1" applyFont="1" applyAlignment="1">
      <alignment horizontal="center" vertical="center" wrapText="1"/>
    </xf>
    <xf numFmtId="0" fontId="10" fillId="0" borderId="0" xfId="0" applyFont="1" applyAlignment="1" applyProtection="1">
      <alignment horizontal="center" vertical="center" wrapText="1"/>
      <protection hidden="1"/>
    </xf>
    <xf numFmtId="15" fontId="9" fillId="0" borderId="0" xfId="0" applyNumberFormat="1" applyFont="1" applyAlignment="1" applyProtection="1">
      <alignment horizontal="center" vertical="center" wrapText="1"/>
      <protection hidden="1"/>
    </xf>
    <xf numFmtId="164" fontId="13" fillId="0" borderId="0" xfId="0" applyNumberFormat="1" applyFont="1" applyAlignment="1" applyProtection="1">
      <alignment horizontal="right" vertical="center"/>
      <protection hidden="1"/>
    </xf>
    <xf numFmtId="164" fontId="14" fillId="0" borderId="0" xfId="0" applyNumberFormat="1" applyFont="1" applyAlignment="1" applyProtection="1">
      <alignment horizontal="right" vertical="center"/>
      <protection hidden="1"/>
    </xf>
    <xf numFmtId="3" fontId="10" fillId="0" borderId="0" xfId="0" applyNumberFormat="1" applyFont="1" applyAlignment="1" applyProtection="1">
      <alignment horizontal="center" vertical="center" wrapText="1"/>
      <protection hidden="1"/>
    </xf>
    <xf numFmtId="164" fontId="10" fillId="0" borderId="0" xfId="0" applyNumberFormat="1" applyFont="1" applyAlignment="1" applyProtection="1">
      <alignment horizontal="center" vertical="center" wrapText="1"/>
      <protection hidden="1"/>
    </xf>
    <xf numFmtId="10" fontId="10" fillId="0" borderId="0" xfId="0" applyNumberFormat="1" applyFont="1" applyAlignment="1" applyProtection="1">
      <alignment horizontal="center" vertical="center" wrapText="1"/>
      <protection hidden="1"/>
    </xf>
    <xf numFmtId="2" fontId="12" fillId="0" borderId="0" xfId="0" applyNumberFormat="1" applyFont="1" applyAlignment="1" applyProtection="1">
      <alignment horizontal="center" vertical="center" wrapText="1"/>
      <protection hidden="1"/>
    </xf>
    <xf numFmtId="14" fontId="9" fillId="0" borderId="0" xfId="0" applyNumberFormat="1" applyFont="1" applyAlignment="1" applyProtection="1">
      <alignment horizontal="center" vertical="center" wrapText="1"/>
      <protection hidden="1"/>
    </xf>
    <xf numFmtId="164" fontId="14" fillId="6" borderId="0" xfId="0" applyNumberFormat="1" applyFont="1" applyFill="1" applyAlignment="1" applyProtection="1">
      <alignment horizontal="right" vertical="center"/>
      <protection hidden="1"/>
    </xf>
    <xf numFmtId="3" fontId="10" fillId="3" borderId="0" xfId="0" applyNumberFormat="1" applyFont="1" applyFill="1" applyAlignment="1" applyProtection="1">
      <alignment horizontal="center" vertical="center" wrapText="1"/>
      <protection hidden="1"/>
    </xf>
    <xf numFmtId="2" fontId="12" fillId="4" borderId="0" xfId="0" applyNumberFormat="1" applyFont="1" applyFill="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3" fontId="10" fillId="10" borderId="0" xfId="0" applyNumberFormat="1" applyFont="1" applyFill="1" applyAlignment="1" applyProtection="1">
      <alignment horizontal="center" vertical="center" wrapText="1"/>
      <protection hidden="1"/>
    </xf>
    <xf numFmtId="10" fontId="12" fillId="10" borderId="0" xfId="0" applyNumberFormat="1" applyFont="1" applyFill="1" applyAlignment="1">
      <alignment horizontal="center" vertical="center" wrapText="1"/>
    </xf>
    <xf numFmtId="3" fontId="15" fillId="0" borderId="0" xfId="0" applyNumberFormat="1" applyFont="1" applyAlignment="1">
      <alignment vertical="center"/>
    </xf>
    <xf numFmtId="10" fontId="14" fillId="0" borderId="0" xfId="0" applyNumberFormat="1" applyFont="1" applyAlignment="1" applyProtection="1">
      <alignment horizontal="center" vertical="center"/>
      <protection hidden="1"/>
    </xf>
    <xf numFmtId="0" fontId="0" fillId="0" borderId="0" xfId="0" applyAlignment="1">
      <alignment horizontal="center"/>
    </xf>
    <xf numFmtId="0" fontId="10" fillId="0" borderId="0" xfId="0" applyFont="1" applyAlignment="1">
      <alignment horizontal="center" vertical="center" wrapText="1"/>
    </xf>
    <xf numFmtId="3" fontId="10" fillId="0" borderId="0" xfId="0" applyNumberFormat="1" applyFont="1" applyAlignment="1">
      <alignment vertical="center"/>
    </xf>
    <xf numFmtId="0" fontId="8" fillId="0" borderId="0" xfId="0" applyFont="1"/>
    <xf numFmtId="2" fontId="2" fillId="9" borderId="0" xfId="0" applyNumberFormat="1" applyFont="1" applyFill="1" applyAlignment="1" applyProtection="1">
      <alignment vertical="center" wrapText="1"/>
      <protection hidden="1"/>
    </xf>
    <xf numFmtId="0" fontId="10" fillId="4"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3" fontId="9" fillId="4" borderId="0" xfId="0" applyNumberFormat="1" applyFont="1" applyFill="1" applyAlignment="1" applyProtection="1">
      <alignment horizontal="right" vertical="center"/>
      <protection hidden="1"/>
    </xf>
    <xf numFmtId="0" fontId="12" fillId="0" borderId="0" xfId="0" applyFont="1" applyAlignment="1">
      <alignment horizontal="left" vertical="center" wrapText="1"/>
    </xf>
    <xf numFmtId="0" fontId="4" fillId="0" borderId="0" xfId="0" applyFont="1" applyAlignment="1">
      <alignment horizontal="left" vertical="center" wrapText="1"/>
    </xf>
    <xf numFmtId="164" fontId="10" fillId="3" borderId="1" xfId="0" applyNumberFormat="1" applyFont="1" applyFill="1" applyBorder="1" applyAlignment="1" applyProtection="1">
      <alignment horizontal="center" vertical="center" wrapText="1"/>
      <protection hidden="1"/>
    </xf>
    <xf numFmtId="1" fontId="11" fillId="0" borderId="0" xfId="0" applyNumberFormat="1" applyFont="1" applyAlignment="1" applyProtection="1">
      <alignment horizontal="center" vertical="center"/>
      <protection hidden="1"/>
    </xf>
    <xf numFmtId="10" fontId="13" fillId="0" borderId="0" xfId="0" applyNumberFormat="1" applyFont="1" applyAlignment="1" applyProtection="1">
      <alignment horizontal="center" vertical="center"/>
      <protection hidden="1"/>
    </xf>
    <xf numFmtId="164" fontId="13" fillId="3" borderId="0" xfId="0" applyNumberFormat="1" applyFont="1" applyFill="1" applyAlignment="1" applyProtection="1">
      <alignment horizontal="right" vertical="center"/>
      <protection hidden="1"/>
    </xf>
    <xf numFmtId="10" fontId="13" fillId="3" borderId="0" xfId="0" applyNumberFormat="1" applyFont="1" applyFill="1" applyAlignment="1" applyProtection="1">
      <alignment horizontal="center" vertical="center"/>
      <protection hidden="1"/>
    </xf>
    <xf numFmtId="3" fontId="12" fillId="0" borderId="1" xfId="0" applyNumberFormat="1" applyFont="1" applyBorder="1" applyAlignment="1" applyProtection="1">
      <alignment horizontal="center" vertical="center" wrapText="1"/>
      <protection hidden="1"/>
    </xf>
    <xf numFmtId="3" fontId="10" fillId="0" borderId="1" xfId="0" applyNumberFormat="1" applyFont="1" applyBorder="1" applyAlignment="1" applyProtection="1">
      <alignment horizontal="center" vertical="center" wrapText="1"/>
      <protection hidden="1"/>
    </xf>
    <xf numFmtId="1" fontId="11"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right" vertical="center"/>
      <protection hidden="1"/>
    </xf>
    <xf numFmtId="10" fontId="14" fillId="0" borderId="1" xfId="0" applyNumberFormat="1" applyFont="1" applyBorder="1" applyAlignment="1" applyProtection="1">
      <alignment horizontal="center" vertical="center"/>
      <protection hidden="1"/>
    </xf>
    <xf numFmtId="14" fontId="9" fillId="0" borderId="1" xfId="0" applyNumberFormat="1" applyFont="1" applyBorder="1" applyAlignment="1" applyProtection="1">
      <alignment horizontal="center" vertical="center" wrapText="1"/>
      <protection hidden="1"/>
    </xf>
    <xf numFmtId="1" fontId="10" fillId="0" borderId="0" xfId="0" applyNumberFormat="1" applyFont="1" applyAlignment="1" applyProtection="1">
      <alignment horizontal="center" vertical="center" wrapText="1"/>
      <protection hidden="1"/>
    </xf>
    <xf numFmtId="0" fontId="17" fillId="0" borderId="0" xfId="0" applyFont="1"/>
    <xf numFmtId="0" fontId="17" fillId="0" borderId="0" xfId="0" applyFont="1" applyAlignment="1">
      <alignment wrapText="1"/>
    </xf>
    <xf numFmtId="10" fontId="9" fillId="0" borderId="0" xfId="0" applyNumberFormat="1" applyFont="1" applyAlignment="1" applyProtection="1">
      <alignment horizontal="center" vertical="center"/>
      <protection hidden="1"/>
    </xf>
    <xf numFmtId="10" fontId="10" fillId="3" borderId="0" xfId="0" applyNumberFormat="1" applyFont="1" applyFill="1" applyAlignment="1" applyProtection="1">
      <alignment horizontal="center" vertical="center"/>
      <protection hidden="1"/>
    </xf>
    <xf numFmtId="0" fontId="18" fillId="0" borderId="0" xfId="0" applyFont="1"/>
    <xf numFmtId="164" fontId="14" fillId="0" borderId="0" xfId="0" applyNumberFormat="1" applyFont="1" applyAlignment="1" applyProtection="1">
      <alignment horizontal="right" vertical="center" wrapText="1"/>
      <protection hidden="1"/>
    </xf>
    <xf numFmtId="164" fontId="18" fillId="0" borderId="0" xfId="0" applyNumberFormat="1" applyFont="1" applyAlignment="1">
      <alignment horizontal="right" wrapText="1"/>
    </xf>
    <xf numFmtId="10" fontId="2" fillId="9" borderId="0" xfId="0" applyNumberFormat="1" applyFont="1" applyFill="1" applyAlignment="1" applyProtection="1">
      <alignment horizontal="center" vertical="center" wrapText="1"/>
      <protection hidden="1"/>
    </xf>
    <xf numFmtId="10" fontId="18" fillId="0" borderId="0" xfId="0" applyNumberFormat="1" applyFont="1"/>
    <xf numFmtId="0" fontId="12" fillId="3" borderId="7" xfId="0" applyFont="1" applyFill="1" applyBorder="1" applyAlignment="1" applyProtection="1">
      <alignment horizontal="center" vertical="center" wrapText="1"/>
      <protection hidden="1"/>
    </xf>
    <xf numFmtId="164" fontId="10" fillId="3" borderId="7" xfId="0" applyNumberFormat="1" applyFont="1" applyFill="1" applyBorder="1" applyAlignment="1" applyProtection="1">
      <alignment horizontal="center" vertical="center" wrapText="1"/>
      <protection hidden="1"/>
    </xf>
    <xf numFmtId="10" fontId="10" fillId="3" borderId="7" xfId="0" applyNumberFormat="1" applyFont="1" applyFill="1" applyBorder="1" applyAlignment="1" applyProtection="1">
      <alignment horizontal="center" vertical="center" wrapText="1"/>
      <protection hidden="1"/>
    </xf>
    <xf numFmtId="1" fontId="11" fillId="0" borderId="7" xfId="0" applyNumberFormat="1" applyFont="1" applyBorder="1" applyAlignment="1" applyProtection="1">
      <alignment horizontal="center" vertical="center"/>
      <protection hidden="1"/>
    </xf>
    <xf numFmtId="1" fontId="11" fillId="0" borderId="7" xfId="0" applyNumberFormat="1"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7" xfId="0" applyFont="1" applyBorder="1" applyAlignment="1" applyProtection="1">
      <alignment horizontal="left" vertical="center" wrapText="1"/>
      <protection hidden="1"/>
    </xf>
    <xf numFmtId="164" fontId="9" fillId="0" borderId="7" xfId="0" applyNumberFormat="1" applyFont="1" applyBorder="1" applyAlignment="1" applyProtection="1">
      <alignment horizontal="right" vertical="center"/>
      <protection hidden="1"/>
    </xf>
    <xf numFmtId="10" fontId="9" fillId="0" borderId="7" xfId="0" applyNumberFormat="1" applyFont="1" applyBorder="1" applyAlignment="1" applyProtection="1">
      <alignment horizontal="center" vertical="center"/>
      <protection hidden="1"/>
    </xf>
    <xf numFmtId="0" fontId="20" fillId="0" borderId="7" xfId="0" applyFont="1" applyBorder="1" applyAlignment="1" applyProtection="1">
      <alignment horizontal="center" vertical="center" wrapText="1"/>
      <protection hidden="1"/>
    </xf>
    <xf numFmtId="4" fontId="21" fillId="0" borderId="7" xfId="0" applyNumberFormat="1" applyFont="1" applyBorder="1" applyAlignment="1" applyProtection="1">
      <alignment horizontal="right" vertical="center"/>
      <protection hidden="1"/>
    </xf>
    <xf numFmtId="0" fontId="9" fillId="0" borderId="0" xfId="0" applyFont="1" applyAlignment="1" applyProtection="1">
      <alignment horizontal="left" vertical="center" wrapText="1"/>
      <protection hidden="1"/>
    </xf>
    <xf numFmtId="1" fontId="10" fillId="0" borderId="0" xfId="0" applyNumberFormat="1" applyFont="1" applyAlignment="1" applyProtection="1">
      <alignment horizontal="left" vertical="center" wrapText="1"/>
      <protection hidden="1"/>
    </xf>
    <xf numFmtId="0" fontId="0" fillId="0" borderId="0" xfId="0" applyAlignment="1">
      <alignment horizontal="left"/>
    </xf>
    <xf numFmtId="0" fontId="20" fillId="0" borderId="0" xfId="0" applyFont="1" applyAlignment="1" applyProtection="1">
      <alignment horizontal="center" vertical="center" wrapText="1"/>
      <protection hidden="1"/>
    </xf>
    <xf numFmtId="1" fontId="23" fillId="0" borderId="0" xfId="0" applyNumberFormat="1" applyFont="1" applyAlignment="1" applyProtection="1">
      <alignment horizontal="center" vertical="center" wrapText="1"/>
      <protection hidden="1"/>
    </xf>
    <xf numFmtId="0" fontId="24" fillId="0" borderId="0" xfId="0" applyFont="1" applyAlignment="1">
      <alignment wrapText="1"/>
    </xf>
    <xf numFmtId="164" fontId="10" fillId="16" borderId="7" xfId="0" applyNumberFormat="1" applyFont="1" applyFill="1" applyBorder="1" applyAlignment="1" applyProtection="1">
      <alignment horizontal="right" vertical="center"/>
      <protection hidden="1"/>
    </xf>
    <xf numFmtId="10" fontId="10" fillId="16" borderId="7" xfId="0" applyNumberFormat="1" applyFont="1" applyFill="1" applyBorder="1" applyAlignment="1" applyProtection="1">
      <alignment horizontal="center" vertical="center"/>
      <protection hidden="1"/>
    </xf>
    <xf numFmtId="1" fontId="11" fillId="0" borderId="0" xfId="0" applyNumberFormat="1" applyFont="1" applyAlignment="1" applyProtection="1">
      <alignment horizontal="center" vertical="center" wrapText="1"/>
      <protection hidden="1"/>
    </xf>
    <xf numFmtId="4" fontId="21" fillId="0" borderId="0" xfId="0" applyNumberFormat="1" applyFont="1" applyAlignment="1" applyProtection="1">
      <alignment horizontal="right" vertical="center"/>
      <protection hidden="1"/>
    </xf>
    <xf numFmtId="164" fontId="10" fillId="16" borderId="0" xfId="0" applyNumberFormat="1" applyFont="1" applyFill="1" applyAlignment="1" applyProtection="1">
      <alignment horizontal="right" vertical="center"/>
      <protection hidden="1"/>
    </xf>
    <xf numFmtId="10" fontId="10" fillId="16" borderId="0" xfId="0" applyNumberFormat="1" applyFont="1" applyFill="1" applyAlignment="1" applyProtection="1">
      <alignment horizontal="center" vertical="center"/>
      <protection hidden="1"/>
    </xf>
    <xf numFmtId="164" fontId="15" fillId="3" borderId="0" xfId="0" applyNumberFormat="1" applyFont="1" applyFill="1" applyAlignment="1" applyProtection="1">
      <alignment horizontal="right" vertical="center"/>
      <protection hidden="1"/>
    </xf>
    <xf numFmtId="1" fontId="12" fillId="0" borderId="8" xfId="0" applyNumberFormat="1" applyFont="1" applyBorder="1" applyAlignment="1" applyProtection="1">
      <alignment horizontal="right" vertical="center"/>
      <protection hidden="1"/>
    </xf>
    <xf numFmtId="1" fontId="12" fillId="0" borderId="9" xfId="0" applyNumberFormat="1" applyFont="1" applyBorder="1" applyAlignment="1" applyProtection="1">
      <alignment horizontal="right" vertical="center"/>
      <protection hidden="1"/>
    </xf>
    <xf numFmtId="164" fontId="10" fillId="0" borderId="9" xfId="0" applyNumberFormat="1" applyFont="1" applyBorder="1" applyAlignment="1" applyProtection="1">
      <alignment horizontal="right" vertical="center"/>
      <protection hidden="1"/>
    </xf>
    <xf numFmtId="10" fontId="10" fillId="0" borderId="9" xfId="0" applyNumberFormat="1" applyFont="1" applyBorder="1" applyAlignment="1" applyProtection="1">
      <alignment horizontal="center" vertical="center"/>
      <protection hidden="1"/>
    </xf>
    <xf numFmtId="10" fontId="10" fillId="0" borderId="10" xfId="0" applyNumberFormat="1" applyFont="1" applyBorder="1" applyAlignment="1" applyProtection="1">
      <alignment horizontal="center" vertical="center"/>
      <protection hidden="1"/>
    </xf>
    <xf numFmtId="164" fontId="10" fillId="3" borderId="0" xfId="0" applyNumberFormat="1" applyFont="1" applyFill="1" applyAlignment="1" applyProtection="1">
      <alignment horizontal="right" vertical="center"/>
      <protection hidden="1"/>
    </xf>
    <xf numFmtId="2" fontId="2" fillId="9" borderId="0" xfId="0" applyNumberFormat="1" applyFont="1" applyFill="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10" fontId="10" fillId="3" borderId="1" xfId="0" applyNumberFormat="1" applyFont="1" applyFill="1" applyBorder="1" applyAlignment="1" applyProtection="1">
      <alignment horizontal="center" vertical="center" wrapText="1"/>
      <protection hidden="1"/>
    </xf>
    <xf numFmtId="1" fontId="16" fillId="0" borderId="0" xfId="0" applyNumberFormat="1" applyFont="1" applyAlignment="1" applyProtection="1">
      <alignment horizontal="center" vertical="center"/>
      <protection hidden="1"/>
    </xf>
    <xf numFmtId="0" fontId="10" fillId="3" borderId="1"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1" fontId="10" fillId="3" borderId="0" xfId="0" applyNumberFormat="1" applyFont="1" applyFill="1" applyAlignment="1" applyProtection="1">
      <alignment horizontal="center" vertical="center" wrapText="1"/>
      <protection hidden="1"/>
    </xf>
    <xf numFmtId="1" fontId="10" fillId="0" borderId="0" xfId="0" applyNumberFormat="1" applyFont="1" applyAlignment="1" applyProtection="1">
      <alignment horizontal="center" vertical="center" wrapText="1"/>
      <protection hidden="1"/>
    </xf>
    <xf numFmtId="1" fontId="12" fillId="16" borderId="8" xfId="0" applyNumberFormat="1" applyFont="1" applyFill="1" applyBorder="1" applyAlignment="1" applyProtection="1">
      <alignment horizontal="right" vertical="center"/>
      <protection hidden="1"/>
    </xf>
    <xf numFmtId="1" fontId="12" fillId="16" borderId="9" xfId="0" applyNumberFormat="1" applyFont="1" applyFill="1" applyBorder="1" applyAlignment="1" applyProtection="1">
      <alignment horizontal="right" vertical="center"/>
      <protection hidden="1"/>
    </xf>
    <xf numFmtId="1" fontId="12" fillId="16" borderId="10" xfId="0" applyNumberFormat="1" applyFont="1" applyFill="1" applyBorder="1" applyAlignment="1" applyProtection="1">
      <alignment horizontal="right" vertical="center"/>
      <protection hidden="1"/>
    </xf>
    <xf numFmtId="164" fontId="10" fillId="3" borderId="7" xfId="0" applyNumberFormat="1" applyFont="1" applyFill="1" applyBorder="1" applyAlignment="1" applyProtection="1">
      <alignment horizontal="center" vertical="center" wrapText="1"/>
      <protection hidden="1"/>
    </xf>
    <xf numFmtId="1" fontId="12" fillId="16" borderId="8" xfId="0" applyNumberFormat="1" applyFont="1" applyFill="1" applyBorder="1" applyAlignment="1" applyProtection="1">
      <alignment horizontal="left" vertical="center"/>
      <protection hidden="1"/>
    </xf>
    <xf numFmtId="1" fontId="12" fillId="16" borderId="9" xfId="0" applyNumberFormat="1" applyFont="1" applyFill="1" applyBorder="1" applyAlignment="1" applyProtection="1">
      <alignment horizontal="left" vertical="center"/>
      <protection hidden="1"/>
    </xf>
    <xf numFmtId="1" fontId="12" fillId="16" borderId="10" xfId="0" applyNumberFormat="1" applyFont="1" applyFill="1" applyBorder="1" applyAlignment="1" applyProtection="1">
      <alignment horizontal="left" vertical="center"/>
      <protection hidden="1"/>
    </xf>
    <xf numFmtId="164" fontId="16" fillId="0" borderId="0" xfId="0" applyNumberFormat="1" applyFont="1" applyAlignment="1" applyProtection="1">
      <alignment horizontal="right" vertical="center" wrapText="1"/>
      <protection hidden="1"/>
    </xf>
    <xf numFmtId="10" fontId="16" fillId="0" borderId="0" xfId="0" applyNumberFormat="1" applyFont="1" applyAlignment="1" applyProtection="1">
      <alignment horizontal="center" vertical="center"/>
      <protection hidden="1"/>
    </xf>
    <xf numFmtId="164" fontId="2" fillId="9" borderId="0" xfId="0" applyNumberFormat="1" applyFont="1" applyFill="1" applyAlignment="1" applyProtection="1">
      <alignment horizontal="right" vertical="center" wrapText="1"/>
      <protection hidden="1"/>
    </xf>
    <xf numFmtId="0" fontId="12" fillId="3" borderId="7" xfId="0" applyFont="1" applyFill="1" applyBorder="1" applyAlignment="1" applyProtection="1">
      <alignment horizontal="center" vertical="center" wrapText="1"/>
      <protection hidden="1"/>
    </xf>
    <xf numFmtId="0" fontId="10" fillId="3" borderId="7" xfId="0" applyFont="1" applyFill="1" applyBorder="1" applyAlignment="1" applyProtection="1">
      <alignment horizontal="center" vertical="center"/>
      <protection hidden="1"/>
    </xf>
    <xf numFmtId="3" fontId="10" fillId="3" borderId="0" xfId="0" applyNumberFormat="1" applyFont="1" applyFill="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164" fontId="10" fillId="3" borderId="0" xfId="0" applyNumberFormat="1" applyFont="1" applyFill="1" applyAlignment="1" applyProtection="1">
      <alignment horizontal="center" vertical="center" wrapText="1"/>
      <protection hidden="1"/>
    </xf>
    <xf numFmtId="2" fontId="12" fillId="4" borderId="0" xfId="0" applyNumberFormat="1" applyFont="1" applyFill="1" applyAlignment="1" applyProtection="1">
      <alignment horizontal="center" vertical="center" wrapText="1"/>
      <protection hidden="1"/>
    </xf>
    <xf numFmtId="10" fontId="13" fillId="12" borderId="0" xfId="0" applyNumberFormat="1" applyFont="1" applyFill="1" applyAlignment="1" applyProtection="1">
      <alignment horizontal="center" vertical="center"/>
      <protection hidden="1"/>
    </xf>
    <xf numFmtId="10" fontId="13" fillId="15" borderId="0" xfId="0" applyNumberFormat="1" applyFont="1" applyFill="1" applyAlignment="1" applyProtection="1">
      <alignment horizontal="center" vertical="center"/>
      <protection hidden="1"/>
    </xf>
    <xf numFmtId="10" fontId="13" fillId="13" borderId="0" xfId="0" applyNumberFormat="1" applyFont="1" applyFill="1" applyAlignment="1" applyProtection="1">
      <alignment horizontal="center" vertical="center"/>
      <protection hidden="1"/>
    </xf>
    <xf numFmtId="0" fontId="10" fillId="5" borderId="0" xfId="0" applyFont="1" applyFill="1" applyAlignment="1" applyProtection="1">
      <alignment horizontal="center" vertical="center" wrapText="1"/>
      <protection hidden="1"/>
    </xf>
    <xf numFmtId="0" fontId="10" fillId="4" borderId="0" xfId="0" applyFont="1" applyFill="1" applyAlignment="1" applyProtection="1">
      <alignment horizontal="center" vertical="center" wrapText="1"/>
      <protection hidden="1"/>
    </xf>
    <xf numFmtId="0" fontId="10" fillId="7" borderId="0" xfId="0" applyFont="1" applyFill="1" applyAlignment="1" applyProtection="1">
      <alignment horizontal="center" vertical="center" wrapText="1"/>
      <protection hidden="1"/>
    </xf>
    <xf numFmtId="0" fontId="10" fillId="8" borderId="0" xfId="0" applyFont="1" applyFill="1" applyAlignment="1" applyProtection="1">
      <alignment horizontal="center" vertical="center" wrapText="1"/>
      <protection hidden="1"/>
    </xf>
    <xf numFmtId="0" fontId="13" fillId="10" borderId="0" xfId="0" applyFont="1" applyFill="1" applyAlignment="1" applyProtection="1">
      <alignment horizontal="center" vertical="center"/>
      <protection hidden="1"/>
    </xf>
    <xf numFmtId="164" fontId="13" fillId="14" borderId="0" xfId="0" applyNumberFormat="1"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3" fontId="10" fillId="10" borderId="0" xfId="0" applyNumberFormat="1" applyFont="1" applyFill="1" applyAlignment="1" applyProtection="1">
      <alignment horizontal="center" vertical="center" wrapText="1"/>
      <protection hidden="1"/>
    </xf>
    <xf numFmtId="164" fontId="10" fillId="10" borderId="0" xfId="0" applyNumberFormat="1" applyFont="1" applyFill="1" applyAlignment="1" applyProtection="1">
      <alignment horizontal="center" vertical="center" wrapText="1"/>
      <protection hidden="1"/>
    </xf>
    <xf numFmtId="2" fontId="12" fillId="10" borderId="0" xfId="0" applyNumberFormat="1" applyFont="1" applyFill="1" applyAlignment="1" applyProtection="1">
      <alignment horizontal="center" vertical="center" wrapText="1"/>
      <protection hidden="1"/>
    </xf>
    <xf numFmtId="0" fontId="10" fillId="11" borderId="0" xfId="0" applyFont="1" applyFill="1" applyAlignment="1" applyProtection="1">
      <alignment horizontal="center" vertical="center" wrapText="1"/>
      <protection hidden="1"/>
    </xf>
    <xf numFmtId="1" fontId="9" fillId="0" borderId="5" xfId="0" applyNumberFormat="1" applyFont="1" applyBorder="1" applyAlignment="1" applyProtection="1">
      <alignment horizontal="center" vertical="center"/>
      <protection hidden="1"/>
    </xf>
    <xf numFmtId="1" fontId="9" fillId="0" borderId="0" xfId="0" applyNumberFormat="1" applyFont="1" applyAlignment="1" applyProtection="1">
      <alignment horizontal="center" vertical="center"/>
      <protection hidden="1"/>
    </xf>
    <xf numFmtId="0" fontId="10" fillId="3" borderId="6" xfId="0" applyFont="1" applyFill="1" applyBorder="1" applyAlignment="1" applyProtection="1">
      <alignment horizontal="center" vertical="center"/>
      <protection hidden="1"/>
    </xf>
    <xf numFmtId="3" fontId="10" fillId="3" borderId="1" xfId="0" applyNumberFormat="1" applyFont="1" applyFill="1" applyBorder="1" applyAlignment="1" applyProtection="1">
      <alignment horizontal="center" vertical="center" wrapText="1"/>
      <protection hidden="1"/>
    </xf>
    <xf numFmtId="164" fontId="10" fillId="3"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cellXfs>
  <cellStyles count="45">
    <cellStyle name="%" xfId="6" xr:uid="{2882CA1D-D757-454B-8FE6-994D343F74E4}"/>
    <cellStyle name="Euro" xfId="9" xr:uid="{00000000-0005-0000-0000-000000000000}"/>
    <cellStyle name="Millares 2" xfId="12" xr:uid="{00000000-0005-0000-0000-000002000000}"/>
    <cellStyle name="Millares 2 2" xfId="24" xr:uid="{DE490BC4-B601-4D6C-AB41-9394A039BBD9}"/>
    <cellStyle name="Millares 2 2 2" xfId="43" xr:uid="{56F76037-233E-448E-92F7-73B7476686DB}"/>
    <cellStyle name="Millares 2 3" xfId="18" xr:uid="{993F7344-A7A1-4C08-90A7-E187745BE14C}"/>
    <cellStyle name="Millares 2 3 2" xfId="38" xr:uid="{0404ECFE-219E-4031-B83F-73C9FFC9E709}"/>
    <cellStyle name="Millares 2 4" xfId="26" xr:uid="{89F88B09-BDA1-4D72-BAB4-26AA3E1D9DE7}"/>
    <cellStyle name="Millares 2 4 2" xfId="34" xr:uid="{89F88B09-BDA1-4D72-BAB4-26AA3E1D9DE7}"/>
    <cellStyle name="Millares 2 5" xfId="30" xr:uid="{00000000-0005-0000-0000-000002000000}"/>
    <cellStyle name="Millares 3" xfId="1" xr:uid="{00000000-0005-0000-0000-000000000000}"/>
    <cellStyle name="Millares 3 2" xfId="40" xr:uid="{DF2726AA-0D0A-47FA-A849-05DA6E00CF65}"/>
    <cellStyle name="Millares 3 3" xfId="21" xr:uid="{71A575F6-3758-4EE7-A64B-739F11337F92}"/>
    <cellStyle name="Millares 4" xfId="10" xr:uid="{00000000-0005-0000-0000-000032000000}"/>
    <cellStyle name="Millares 4 2" xfId="33" xr:uid="{B5D30B44-678C-4B67-86C4-A25B74AE1691}"/>
    <cellStyle name="Millares 5" xfId="28" xr:uid="{00000000-0005-0000-0000-000046000000}"/>
    <cellStyle name="Moneda 2" xfId="14" xr:uid="{00000000-0005-0000-0000-000004000000}"/>
    <cellStyle name="Moneda 2 2" xfId="23" xr:uid="{FB0854F0-9F8D-4FE9-821A-7295885E8420}"/>
    <cellStyle name="Moneda 2 2 2" xfId="42" xr:uid="{6691FAA2-3FC1-4584-A152-B7C4EE1DD1F1}"/>
    <cellStyle name="Moneda 2 3" xfId="17" xr:uid="{5755482C-AB5D-44EE-BF01-E735452B4FC9}"/>
    <cellStyle name="Moneda 2 3 2" xfId="37" xr:uid="{80E331B0-797A-4E7E-8DEB-9B19DE662CE7}"/>
    <cellStyle name="Moneda 2 4" xfId="27" xr:uid="{C58913A1-C1A5-46D1-ACD4-4F5537632E2F}"/>
    <cellStyle name="Moneda 2 4 2" xfId="35" xr:uid="{C58913A1-C1A5-46D1-ACD4-4F5537632E2F}"/>
    <cellStyle name="Moneda 2 5" xfId="32" xr:uid="{00000000-0005-0000-0000-000004000000}"/>
    <cellStyle name="Moneda 3" xfId="16" xr:uid="{E38EBF74-BB3A-45D4-A215-865F4EF4D699}"/>
    <cellStyle name="Moneda 3 2" xfId="22" xr:uid="{E5DF693C-2DF5-45B5-B6F8-32BB946DC169}"/>
    <cellStyle name="Moneda 3 2 2" xfId="41" xr:uid="{EE2D1E31-F7B5-465E-8161-CEEE6FF951A9}"/>
    <cellStyle name="Moneda 3 3" xfId="36" xr:uid="{B49DF757-D16B-4511-AA09-CB7D8600FEF3}"/>
    <cellStyle name="Moneda 4" xfId="25" xr:uid="{B5F97F55-B77F-4912-8A59-5EB20F4E2835}"/>
    <cellStyle name="Moneda 4 2" xfId="44" xr:uid="{01A19E34-4763-4743-A7E0-93816F84FAAE}"/>
    <cellStyle name="Moneda 5" xfId="19" xr:uid="{2B218F2E-D811-42DA-AC57-9FC5BAC35918}"/>
    <cellStyle name="Moneda 5 2" xfId="39" xr:uid="{097FE36B-99C0-4ACD-841D-E86EB078E44E}"/>
    <cellStyle name="Normal" xfId="0" builtinId="0"/>
    <cellStyle name="Normal 2" xfId="2" xr:uid="{00000000-0005-0000-0000-000003000000}"/>
    <cellStyle name="Normal 2 2" xfId="3" xr:uid="{00000000-0005-0000-0000-000004000000}"/>
    <cellStyle name="Normal 2 3" xfId="4" xr:uid="{00000000-0005-0000-0000-000005000000}"/>
    <cellStyle name="Normal 3" xfId="7" xr:uid="{D4FAA622-2396-4FD3-96C2-92D11C65561D}"/>
    <cellStyle name="Normal 3 2" xfId="13" xr:uid="{00000000-0005-0000-0000-000007000000}"/>
    <cellStyle name="Normal 3 3" xfId="31" xr:uid="{00000000-0005-0000-0000-000007000000}"/>
    <cellStyle name="Normal 4" xfId="15" xr:uid="{D6B37068-68B8-48D2-A0FA-2C3E3C896D64}"/>
    <cellStyle name="Normal 5" xfId="8" xr:uid="{00000000-0005-0000-0000-00003E000000}"/>
    <cellStyle name="Normal 6" xfId="5" xr:uid="{00000000-0005-0000-0000-000006000000}"/>
    <cellStyle name="Porcentaje 2" xfId="20" xr:uid="{386E7939-0DAC-4897-9F72-87C3EE31EFA5}"/>
    <cellStyle name="Porcentaje 3" xfId="11" xr:uid="{00000000-0005-0000-0000-000042000000}"/>
    <cellStyle name="Porcentaje 4" xfId="29" xr:uid="{00000000-0005-0000-0000-00005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60615</xdr:colOff>
      <xdr:row>0</xdr:row>
      <xdr:rowOff>34636</xdr:rowOff>
    </xdr:from>
    <xdr:to>
      <xdr:col>1</xdr:col>
      <xdr:colOff>640773</xdr:colOff>
      <xdr:row>4</xdr:row>
      <xdr:rowOff>60613</xdr:rowOff>
    </xdr:to>
    <xdr:pic>
      <xdr:nvPicPr>
        <xdr:cNvPr id="2" name="Imagen 1">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5" y="34636"/>
          <a:ext cx="822613" cy="753341"/>
        </a:xfrm>
        <a:prstGeom prst="rect">
          <a:avLst/>
        </a:prstGeom>
        <a:noFill/>
        <a:ln>
          <a:noFill/>
        </a:ln>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ve="http://schemas.openxmlformats.org/markup-compatibility/2006"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editAs="oneCell">
    <xdr:from>
      <xdr:col>8</xdr:col>
      <xdr:colOff>467592</xdr:colOff>
      <xdr:row>0</xdr:row>
      <xdr:rowOff>121227</xdr:rowOff>
    </xdr:from>
    <xdr:to>
      <xdr:col>10</xdr:col>
      <xdr:colOff>501266</xdr:colOff>
      <xdr:row>3</xdr:row>
      <xdr:rowOff>190499</xdr:rowOff>
    </xdr:to>
    <xdr:pic>
      <xdr:nvPicPr>
        <xdr:cNvPr id="3" name="Imagen 2" descr=",:Users:rafaelherrera:Desktop:LOGO JCAS.jpg">
          <a:extLst>
            <a:ext uri="{FF2B5EF4-FFF2-40B4-BE49-F238E27FC236}">
              <a16:creationId xmlns:a16="http://schemas.microsoft.com/office/drawing/2014/main" id="{6DE24336-7BE0-4228-A813-1765627AD7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80319" y="121227"/>
          <a:ext cx="1869401" cy="606136"/>
        </a:xfrm>
        <a:prstGeom prst="rect">
          <a:avLst/>
        </a:prstGeom>
        <a:noFill/>
        <a:ln>
          <a:noFill/>
        </a:ln>
        <a:extLst>
          <a:ext uri="{FAA26D3D-D897-4be2-8F04-BA451C77F1D7}">
            <ma14:placeholderFlag xmlns:lc="http://schemas.openxmlformats.org/drawingml/2006/lockedCanvas"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mv="urn:schemas-microsoft-com:mac:vml" xmlns:mc="http://schemas.openxmlformats.org/markup-compatibility/2006" xmlns:mo="http://schemas.microsoft.com/office/mac/office/2008/main" xmlns:wpc="http://schemas.microsoft.com/office/word/2010/wordprocessingCanvas" xmlns=""/>
          </a:ext>
        </a:extLst>
      </xdr:spPr>
    </xdr:pic>
    <xdr:clientData/>
  </xdr:twoCellAnchor>
  <xdr:twoCellAnchor>
    <xdr:from>
      <xdr:col>1</xdr:col>
      <xdr:colOff>103909</xdr:colOff>
      <xdr:row>104</xdr:row>
      <xdr:rowOff>17316</xdr:rowOff>
    </xdr:from>
    <xdr:to>
      <xdr:col>6</xdr:col>
      <xdr:colOff>25977</xdr:colOff>
      <xdr:row>114</xdr:row>
      <xdr:rowOff>25976</xdr:rowOff>
    </xdr:to>
    <xdr:sp macro="" textlink="">
      <xdr:nvSpPr>
        <xdr:cNvPr id="4" name="12 CuadroTexto">
          <a:extLst>
            <a:ext uri="{FF2B5EF4-FFF2-40B4-BE49-F238E27FC236}">
              <a16:creationId xmlns:a16="http://schemas.microsoft.com/office/drawing/2014/main" id="{333833C9-98BA-4BA3-943F-5B0A52BD5302}"/>
            </a:ext>
          </a:extLst>
        </xdr:cNvPr>
        <xdr:cNvSpPr txBox="1"/>
      </xdr:nvSpPr>
      <xdr:spPr bwMode="auto">
        <a:xfrm>
          <a:off x="346364" y="51954543"/>
          <a:ext cx="4026477" cy="15672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LIC. GRACIELA ALEJANDRA SILVA MUELA </a:t>
          </a:r>
        </a:p>
        <a:p>
          <a:pPr algn="ctr"/>
          <a:r>
            <a:rPr lang="es-MX" sz="900" b="1" baseline="0">
              <a:latin typeface="Arial" panose="020B0604020202020204" pitchFamily="34" charset="0"/>
              <a:cs typeface="Arial" panose="020B0604020202020204" pitchFamily="34" charset="0"/>
            </a:rPr>
            <a:t>JEFA DEL DEPARTAMENTO DE PLANEACIÓN Y EVALUACIÓN</a:t>
          </a: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Elaboró y revisó </a:t>
          </a:r>
        </a:p>
        <a:p>
          <a:pPr algn="ctr"/>
          <a:endParaRPr lang="es-MX" sz="900" baseline="0">
            <a:latin typeface="Arial" panose="020B0604020202020204" pitchFamily="34" charset="0"/>
            <a:cs typeface="Arial" panose="020B0604020202020204" pitchFamily="34" charset="0"/>
          </a:endParaRPr>
        </a:p>
        <a:p>
          <a:pPr algn="ctr"/>
          <a:endParaRPr lang="es-MX" sz="900">
            <a:latin typeface="Arial" panose="020B0604020202020204" pitchFamily="34" charset="0"/>
            <a:cs typeface="Arial" panose="020B0604020202020204" pitchFamily="34" charset="0"/>
          </a:endParaRPr>
        </a:p>
      </xdr:txBody>
    </xdr:sp>
    <xdr:clientData/>
  </xdr:twoCellAnchor>
  <xdr:twoCellAnchor>
    <xdr:from>
      <xdr:col>6</xdr:col>
      <xdr:colOff>1896341</xdr:colOff>
      <xdr:row>104</xdr:row>
      <xdr:rowOff>39832</xdr:rowOff>
    </xdr:from>
    <xdr:to>
      <xdr:col>10</xdr:col>
      <xdr:colOff>17318</xdr:colOff>
      <xdr:row>114</xdr:row>
      <xdr:rowOff>121227</xdr:rowOff>
    </xdr:to>
    <xdr:sp macro="" textlink="">
      <xdr:nvSpPr>
        <xdr:cNvPr id="5" name="12 CuadroTexto">
          <a:extLst>
            <a:ext uri="{FF2B5EF4-FFF2-40B4-BE49-F238E27FC236}">
              <a16:creationId xmlns:a16="http://schemas.microsoft.com/office/drawing/2014/main" id="{E0B7FC83-E538-48F4-B033-7649F1194665}"/>
            </a:ext>
          </a:extLst>
        </xdr:cNvPr>
        <xdr:cNvSpPr txBox="1"/>
      </xdr:nvSpPr>
      <xdr:spPr bwMode="auto">
        <a:xfrm>
          <a:off x="6243205" y="51977059"/>
          <a:ext cx="3983181" cy="1640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DR. CARLOS EDUARDO MARIANO ROMERO</a:t>
          </a:r>
        </a:p>
        <a:p>
          <a:pPr algn="ctr"/>
          <a:r>
            <a:rPr lang="es-MX" sz="900" b="1" baseline="0">
              <a:latin typeface="Arial" panose="020B0604020202020204" pitchFamily="34" charset="0"/>
              <a:cs typeface="Arial" panose="020B0604020202020204" pitchFamily="34" charset="0"/>
            </a:rPr>
            <a:t>SUBDIRECTOR DE ESTUDIOS Y PROYECTOS</a:t>
          </a:r>
        </a:p>
        <a:p>
          <a:pPr algn="ctr"/>
          <a:endParaRPr lang="es-MX" sz="900" b="1" baseline="0">
            <a:latin typeface="Arial" panose="020B0604020202020204" pitchFamily="34" charset="0"/>
            <a:cs typeface="Arial" panose="020B0604020202020204" pitchFamily="34" charset="0"/>
          </a:endParaRP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Revisó y validó</a:t>
          </a:r>
        </a:p>
        <a:p>
          <a:pPr algn="ctr"/>
          <a:endParaRPr lang="es-MX" sz="900" baseline="0">
            <a:latin typeface="Arial" panose="020B0604020202020204" pitchFamily="34" charset="0"/>
            <a:cs typeface="Arial" panose="020B0604020202020204" pitchFamily="34" charset="0"/>
          </a:endParaRPr>
        </a:p>
        <a:p>
          <a:pPr algn="ctr"/>
          <a:endParaRPr lang="es-MX" sz="900">
            <a:latin typeface="Arial" panose="020B0604020202020204" pitchFamily="34" charset="0"/>
            <a:cs typeface="Arial" panose="020B0604020202020204" pitchFamily="34" charset="0"/>
          </a:endParaRPr>
        </a:p>
      </xdr:txBody>
    </xdr:sp>
    <xdr:clientData/>
  </xdr:twoCellAnchor>
  <xdr:twoCellAnchor>
    <xdr:from>
      <xdr:col>1</xdr:col>
      <xdr:colOff>209547</xdr:colOff>
      <xdr:row>116</xdr:row>
      <xdr:rowOff>10388</xdr:rowOff>
    </xdr:from>
    <xdr:to>
      <xdr:col>5</xdr:col>
      <xdr:colOff>614796</xdr:colOff>
      <xdr:row>126</xdr:row>
      <xdr:rowOff>77931</xdr:rowOff>
    </xdr:to>
    <xdr:sp macro="" textlink="">
      <xdr:nvSpPr>
        <xdr:cNvPr id="6" name="12 CuadroTexto">
          <a:extLst>
            <a:ext uri="{FF2B5EF4-FFF2-40B4-BE49-F238E27FC236}">
              <a16:creationId xmlns:a16="http://schemas.microsoft.com/office/drawing/2014/main" id="{D6C5A09A-3855-4E83-AF1B-D26F101B7D08}"/>
            </a:ext>
          </a:extLst>
        </xdr:cNvPr>
        <xdr:cNvSpPr txBox="1"/>
      </xdr:nvSpPr>
      <xdr:spPr bwMode="auto">
        <a:xfrm>
          <a:off x="452002" y="53817979"/>
          <a:ext cx="3730339" cy="1626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r>
            <a:rPr lang="es-MX" sz="900" b="1">
              <a:latin typeface="Arial" panose="020B0604020202020204" pitchFamily="34" charset="0"/>
              <a:cs typeface="Arial" panose="020B0604020202020204" pitchFamily="34" charset="0"/>
            </a:rPr>
            <a:t>                                                                                                                      </a:t>
          </a:r>
          <a:r>
            <a:rPr lang="es-MX" sz="900" b="1" baseline="0">
              <a:latin typeface="Arial" panose="020B0604020202020204" pitchFamily="34" charset="0"/>
              <a:cs typeface="Arial" panose="020B0604020202020204" pitchFamily="34" charset="0"/>
            </a:rPr>
            <a:t> ING. JORGE PÉREZ - RODRÍGUEZ TERMINEL</a:t>
          </a:r>
        </a:p>
        <a:p>
          <a:pPr algn="ctr"/>
          <a:r>
            <a:rPr lang="es-MX" sz="900" b="1" baseline="0">
              <a:latin typeface="Arial" panose="020B0604020202020204" pitchFamily="34" charset="0"/>
              <a:cs typeface="Arial" panose="020B0604020202020204" pitchFamily="34" charset="0"/>
            </a:rPr>
            <a:t>ENCARGADO DE LA SUBDIRECCIÓN DE CONSTRUCCIÓN </a:t>
          </a: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Revisó y validó</a:t>
          </a:r>
        </a:p>
        <a:p>
          <a:pPr algn="ctr"/>
          <a:endParaRPr lang="es-MX" sz="900" baseline="0">
            <a:latin typeface="Arial" panose="020B0604020202020204" pitchFamily="34" charset="0"/>
            <a:cs typeface="Arial" panose="020B0604020202020204" pitchFamily="34" charset="0"/>
          </a:endParaRPr>
        </a:p>
        <a:p>
          <a:pPr algn="ctr"/>
          <a:endParaRPr lang="es-MX" sz="900">
            <a:latin typeface="Arial" panose="020B0604020202020204" pitchFamily="34" charset="0"/>
            <a:cs typeface="Arial" panose="020B0604020202020204" pitchFamily="34" charset="0"/>
          </a:endParaRPr>
        </a:p>
      </xdr:txBody>
    </xdr:sp>
    <xdr:clientData/>
  </xdr:twoCellAnchor>
  <xdr:twoCellAnchor>
    <xdr:from>
      <xdr:col>6</xdr:col>
      <xdr:colOff>1870363</xdr:colOff>
      <xdr:row>116</xdr:row>
      <xdr:rowOff>8658</xdr:rowOff>
    </xdr:from>
    <xdr:to>
      <xdr:col>10</xdr:col>
      <xdr:colOff>259773</xdr:colOff>
      <xdr:row>126</xdr:row>
      <xdr:rowOff>103909</xdr:rowOff>
    </xdr:to>
    <xdr:sp macro="" textlink="">
      <xdr:nvSpPr>
        <xdr:cNvPr id="7" name="12 CuadroTexto">
          <a:extLst>
            <a:ext uri="{FF2B5EF4-FFF2-40B4-BE49-F238E27FC236}">
              <a16:creationId xmlns:a16="http://schemas.microsoft.com/office/drawing/2014/main" id="{036F2DD0-CA6C-469A-96AD-6A1CF1342ECB}"/>
            </a:ext>
          </a:extLst>
        </xdr:cNvPr>
        <xdr:cNvSpPr txBox="1"/>
      </xdr:nvSpPr>
      <xdr:spPr bwMode="auto">
        <a:xfrm>
          <a:off x="6217227" y="53816249"/>
          <a:ext cx="4251614" cy="1653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ING. RAMÓN CHACÓN ANCHONDO</a:t>
          </a:r>
        </a:p>
        <a:p>
          <a:pPr algn="ctr"/>
          <a:r>
            <a:rPr lang="es-MX" sz="900" b="1" baseline="0">
              <a:latin typeface="Arial" panose="020B0604020202020204" pitchFamily="34" charset="0"/>
              <a:cs typeface="Arial" panose="020B0604020202020204" pitchFamily="34" charset="0"/>
            </a:rPr>
            <a:t>DIRECTOR TÉCNICO</a:t>
          </a:r>
        </a:p>
        <a:p>
          <a:pPr algn="ctr"/>
          <a:endParaRPr lang="es-MX" sz="900" b="1" baseline="0">
            <a:latin typeface="Arial" panose="020B0604020202020204" pitchFamily="34" charset="0"/>
            <a:cs typeface="Arial" panose="020B0604020202020204" pitchFamily="34" charset="0"/>
          </a:endParaRP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Revisó y validó</a:t>
          </a:r>
        </a:p>
        <a:p>
          <a:pPr algn="ctr"/>
          <a:endParaRPr lang="es-MX" sz="900" baseline="0">
            <a:latin typeface="Arial" panose="020B0604020202020204" pitchFamily="34" charset="0"/>
            <a:cs typeface="Arial" panose="020B0604020202020204" pitchFamily="34" charset="0"/>
          </a:endParaRPr>
        </a:p>
        <a:p>
          <a:pPr algn="ctr"/>
          <a:endParaRPr lang="es-MX"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32475</xdr:colOff>
      <xdr:row>77</xdr:row>
      <xdr:rowOff>64929</xdr:rowOff>
    </xdr:from>
    <xdr:to>
      <xdr:col>6</xdr:col>
      <xdr:colOff>2168</xdr:colOff>
      <xdr:row>83</xdr:row>
      <xdr:rowOff>182560</xdr:rowOff>
    </xdr:to>
    <xdr:sp macro="" textlink="">
      <xdr:nvSpPr>
        <xdr:cNvPr id="4" name="12 CuadroTexto">
          <a:extLst>
            <a:ext uri="{FF2B5EF4-FFF2-40B4-BE49-F238E27FC236}">
              <a16:creationId xmlns:a16="http://schemas.microsoft.com/office/drawing/2014/main" id="{421B8233-9AF5-4CFB-8F91-CFA737996CA9}"/>
            </a:ext>
          </a:extLst>
        </xdr:cNvPr>
        <xdr:cNvSpPr txBox="1"/>
      </xdr:nvSpPr>
      <xdr:spPr bwMode="auto">
        <a:xfrm>
          <a:off x="230913" y="18773617"/>
          <a:ext cx="3763818" cy="10780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endParaRPr lang="es-MX" sz="900" b="1">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LIC. GRACIELA ALEJANDRA SILVA MUELA </a:t>
          </a:r>
        </a:p>
        <a:p>
          <a:pPr algn="ctr"/>
          <a:r>
            <a:rPr lang="es-MX" sz="900" b="1" baseline="0">
              <a:latin typeface="Arial" panose="020B0604020202020204" pitchFamily="34" charset="0"/>
              <a:cs typeface="Arial" panose="020B0604020202020204" pitchFamily="34" charset="0"/>
            </a:rPr>
            <a:t>JEFE DEL DEPARTAMENTO DE PROGRAMAS DE INVERSIÓN</a:t>
          </a: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Elaboró y revisó </a:t>
          </a:r>
          <a:endParaRPr lang="es-MX" sz="900">
            <a:latin typeface="Arial" panose="020B0604020202020204" pitchFamily="34" charset="0"/>
            <a:cs typeface="Arial" panose="020B0604020202020204" pitchFamily="34" charset="0"/>
          </a:endParaRPr>
        </a:p>
      </xdr:txBody>
    </xdr:sp>
    <xdr:clientData/>
  </xdr:twoCellAnchor>
  <xdr:twoCellAnchor>
    <xdr:from>
      <xdr:col>7</xdr:col>
      <xdr:colOff>140034</xdr:colOff>
      <xdr:row>78</xdr:row>
      <xdr:rowOff>16602</xdr:rowOff>
    </xdr:from>
    <xdr:to>
      <xdr:col>12</xdr:col>
      <xdr:colOff>370944</xdr:colOff>
      <xdr:row>83</xdr:row>
      <xdr:rowOff>182561</xdr:rowOff>
    </xdr:to>
    <xdr:sp macro="" textlink="">
      <xdr:nvSpPr>
        <xdr:cNvPr id="7" name="12 CuadroTexto">
          <a:extLst>
            <a:ext uri="{FF2B5EF4-FFF2-40B4-BE49-F238E27FC236}">
              <a16:creationId xmlns:a16="http://schemas.microsoft.com/office/drawing/2014/main" id="{B8CB0F34-E6B6-4F81-83D9-57146CA8E0FD}"/>
            </a:ext>
          </a:extLst>
        </xdr:cNvPr>
        <xdr:cNvSpPr txBox="1"/>
      </xdr:nvSpPr>
      <xdr:spPr bwMode="auto">
        <a:xfrm>
          <a:off x="6513847" y="18868165"/>
          <a:ext cx="4247285" cy="9835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900" b="1">
            <a:latin typeface="Arial" panose="020B0604020202020204" pitchFamily="34" charset="0"/>
            <a:cs typeface="Arial" panose="020B0604020202020204" pitchFamily="34" charset="0"/>
          </a:endParaRP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ING. JESÚS YOVANKO DE LOS SANTOS ORTEGA</a:t>
          </a:r>
        </a:p>
        <a:p>
          <a:pPr algn="ctr"/>
          <a:r>
            <a:rPr lang="es-MX" sz="900" b="1" baseline="0">
              <a:latin typeface="Arial" panose="020B0604020202020204" pitchFamily="34" charset="0"/>
              <a:cs typeface="Arial" panose="020B0604020202020204" pitchFamily="34" charset="0"/>
            </a:rPr>
            <a:t>SUBDIRECTOR DE INFRAESTRUCTURA HIDRÁULICA</a:t>
          </a: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Revisó y validó</a:t>
          </a:r>
        </a:p>
        <a:p>
          <a:pPr algn="ctr"/>
          <a:endParaRPr lang="es-MX" sz="900" baseline="0">
            <a:latin typeface="Arial" panose="020B0604020202020204" pitchFamily="34" charset="0"/>
            <a:cs typeface="Arial" panose="020B0604020202020204" pitchFamily="34" charset="0"/>
          </a:endParaRPr>
        </a:p>
        <a:p>
          <a:pPr algn="ctr"/>
          <a:endParaRPr lang="es-MX" sz="900">
            <a:latin typeface="Arial" panose="020B0604020202020204" pitchFamily="34" charset="0"/>
            <a:cs typeface="Arial" panose="020B0604020202020204" pitchFamily="34" charset="0"/>
          </a:endParaRPr>
        </a:p>
      </xdr:txBody>
    </xdr:sp>
    <xdr:clientData/>
  </xdr:twoCellAnchor>
  <xdr:twoCellAnchor editAs="oneCell">
    <xdr:from>
      <xdr:col>9</xdr:col>
      <xdr:colOff>809625</xdr:colOff>
      <xdr:row>0</xdr:row>
      <xdr:rowOff>63500</xdr:rowOff>
    </xdr:from>
    <xdr:to>
      <xdr:col>12</xdr:col>
      <xdr:colOff>623002</xdr:colOff>
      <xdr:row>4</xdr:row>
      <xdr:rowOff>0</xdr:rowOff>
    </xdr:to>
    <xdr:pic>
      <xdr:nvPicPr>
        <xdr:cNvPr id="8" name="Imagen 7">
          <a:extLst>
            <a:ext uri="{FF2B5EF4-FFF2-40B4-BE49-F238E27FC236}">
              <a16:creationId xmlns:a16="http://schemas.microsoft.com/office/drawing/2014/main" id="{E0D76EAC-841B-4F80-A071-A7426D0E26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7313" y="63500"/>
          <a:ext cx="2035877" cy="650875"/>
        </a:xfrm>
        <a:prstGeom prst="rect">
          <a:avLst/>
        </a:prstGeom>
        <a:noFill/>
        <a:ln>
          <a:noFill/>
        </a:ln>
      </xdr:spPr>
    </xdr:pic>
    <xdr:clientData/>
  </xdr:twoCellAnchor>
  <xdr:twoCellAnchor>
    <xdr:from>
      <xdr:col>1</xdr:col>
      <xdr:colOff>3</xdr:colOff>
      <xdr:row>0</xdr:row>
      <xdr:rowOff>55562</xdr:rowOff>
    </xdr:from>
    <xdr:to>
      <xdr:col>2</xdr:col>
      <xdr:colOff>118600</xdr:colOff>
      <xdr:row>4</xdr:row>
      <xdr:rowOff>79375</xdr:rowOff>
    </xdr:to>
    <xdr:pic>
      <xdr:nvPicPr>
        <xdr:cNvPr id="9" name="Imagen 8">
          <a:extLst>
            <a:ext uri="{FF2B5EF4-FFF2-40B4-BE49-F238E27FC236}">
              <a16:creationId xmlns:a16="http://schemas.microsoft.com/office/drawing/2014/main" id="{EDD0266C-68B5-4BAD-91B5-65002BD998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441" y="55562"/>
          <a:ext cx="801222" cy="73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808361</xdr:colOff>
      <xdr:row>83</xdr:row>
      <xdr:rowOff>89874</xdr:rowOff>
    </xdr:from>
    <xdr:to>
      <xdr:col>8</xdr:col>
      <xdr:colOff>23271</xdr:colOff>
      <xdr:row>87</xdr:row>
      <xdr:rowOff>152665</xdr:rowOff>
    </xdr:to>
    <xdr:sp macro="" textlink="">
      <xdr:nvSpPr>
        <xdr:cNvPr id="3" name="12 CuadroTexto">
          <a:extLst>
            <a:ext uri="{FF2B5EF4-FFF2-40B4-BE49-F238E27FC236}">
              <a16:creationId xmlns:a16="http://schemas.microsoft.com/office/drawing/2014/main" id="{96CDDC41-C59B-4EDB-B6F5-6908BEC35BA2}"/>
            </a:ext>
          </a:extLst>
        </xdr:cNvPr>
        <xdr:cNvSpPr txBox="1"/>
      </xdr:nvSpPr>
      <xdr:spPr bwMode="auto">
        <a:xfrm>
          <a:off x="3202311" y="28664874"/>
          <a:ext cx="4250460" cy="8247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900" b="1">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ING. RAMSÉS MIGUEL IVÁN LÓPEZ MENDOZA</a:t>
          </a:r>
        </a:p>
        <a:p>
          <a:pPr algn="ctr"/>
          <a:r>
            <a:rPr lang="es-MX" sz="900" b="1" baseline="0">
              <a:latin typeface="Arial" panose="020B0604020202020204" pitchFamily="34" charset="0"/>
              <a:cs typeface="Arial" panose="020B0604020202020204" pitchFamily="34" charset="0"/>
            </a:rPr>
            <a:t>DIRECTOR TÉCNICO</a:t>
          </a:r>
        </a:p>
        <a:p>
          <a:pPr algn="ctr"/>
          <a:endParaRPr lang="es-MX" sz="900" b="1" baseline="0">
            <a:latin typeface="Arial" panose="020B0604020202020204" pitchFamily="34" charset="0"/>
            <a:cs typeface="Arial" panose="020B0604020202020204" pitchFamily="34" charset="0"/>
          </a:endParaRPr>
        </a:p>
        <a:p>
          <a:pPr algn="ctr"/>
          <a:r>
            <a:rPr lang="es-MX" sz="900" b="1" baseline="0">
              <a:latin typeface="Arial" panose="020B0604020202020204" pitchFamily="34" charset="0"/>
              <a:cs typeface="Arial" panose="020B0604020202020204" pitchFamily="34" charset="0"/>
            </a:rPr>
            <a:t>Revisó y validó</a:t>
          </a:r>
        </a:p>
        <a:p>
          <a:pPr algn="ctr"/>
          <a:endParaRPr lang="es-MX" sz="900" baseline="0">
            <a:latin typeface="Arial" panose="020B0604020202020204" pitchFamily="34" charset="0"/>
            <a:cs typeface="Arial" panose="020B0604020202020204" pitchFamily="34" charset="0"/>
          </a:endParaRPr>
        </a:p>
        <a:p>
          <a:pPr algn="ctr"/>
          <a:endParaRPr lang="es-MX" sz="9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ato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2:R103"/>
  <sheetViews>
    <sheetView zoomScale="110" zoomScaleNormal="110" zoomScaleSheetLayoutView="110" workbookViewId="0">
      <pane ySplit="9" topLeftCell="A108" activePane="bottomLeft" state="frozen"/>
      <selection pane="bottomLeft" activeCell="A103" sqref="A103:K127"/>
    </sheetView>
  </sheetViews>
  <sheetFormatPr baseColWidth="10" defaultRowHeight="12" x14ac:dyDescent="0.25"/>
  <cols>
    <col min="1" max="1" width="3.5703125" style="140" customWidth="1"/>
    <col min="2" max="2" width="13" style="34" customWidth="1"/>
    <col min="3" max="3" width="12.140625" style="17" customWidth="1"/>
    <col min="4" max="4" width="13" style="17" customWidth="1"/>
    <col min="5" max="6" width="11.7109375" style="17" customWidth="1"/>
    <col min="7" max="7" width="40.42578125" style="24" customWidth="1"/>
    <col min="8" max="8" width="20" style="17" customWidth="1"/>
    <col min="9" max="9" width="14.28515625" style="17" customWidth="1"/>
    <col min="10" max="10" width="13.28515625" style="114" customWidth="1"/>
    <col min="11" max="11" width="8.7109375" style="128" customWidth="1"/>
    <col min="12" max="14" width="24.28515625" style="36" customWidth="1"/>
    <col min="15" max="16" width="24.28515625" style="1" customWidth="1"/>
    <col min="17" max="18" width="15.7109375" style="1" customWidth="1"/>
    <col min="19" max="16384" width="11.42578125" style="1"/>
  </cols>
  <sheetData>
    <row r="2" spans="1:18" ht="15" x14ac:dyDescent="0.25">
      <c r="A2" s="193" t="s">
        <v>530</v>
      </c>
      <c r="B2" s="193"/>
      <c r="C2" s="193"/>
      <c r="D2" s="193"/>
      <c r="E2" s="193"/>
      <c r="F2" s="193"/>
      <c r="G2" s="193"/>
      <c r="H2" s="193"/>
      <c r="I2" s="193"/>
      <c r="J2" s="193"/>
      <c r="K2" s="193"/>
    </row>
    <row r="3" spans="1:18" ht="15" x14ac:dyDescent="0.25">
      <c r="A3" s="193" t="s">
        <v>526</v>
      </c>
      <c r="B3" s="193"/>
      <c r="C3" s="193"/>
      <c r="D3" s="193"/>
      <c r="E3" s="193"/>
      <c r="F3" s="193"/>
      <c r="G3" s="193"/>
      <c r="H3" s="193"/>
      <c r="I3" s="193"/>
      <c r="J3" s="193"/>
      <c r="K3" s="193"/>
    </row>
    <row r="4" spans="1:18" ht="15" x14ac:dyDescent="0.25">
      <c r="A4" s="193" t="s">
        <v>527</v>
      </c>
      <c r="B4" s="193"/>
      <c r="C4" s="193"/>
      <c r="D4" s="193"/>
      <c r="E4" s="193"/>
      <c r="F4" s="193"/>
      <c r="G4" s="193"/>
      <c r="H4" s="193"/>
      <c r="I4" s="193"/>
      <c r="J4" s="193"/>
      <c r="K4" s="193"/>
    </row>
    <row r="6" spans="1:18" ht="12.75" x14ac:dyDescent="0.25">
      <c r="A6" s="190" t="s">
        <v>529</v>
      </c>
      <c r="B6" s="190"/>
      <c r="C6" s="190"/>
      <c r="D6" s="190"/>
      <c r="E6" s="190"/>
      <c r="F6" s="190"/>
      <c r="G6" s="190"/>
      <c r="H6" s="190"/>
      <c r="I6" s="190"/>
      <c r="J6" s="190"/>
      <c r="K6" s="190"/>
    </row>
    <row r="7" spans="1:18" ht="11.25" x14ac:dyDescent="0.25">
      <c r="A7" s="195" t="s">
        <v>40</v>
      </c>
      <c r="B7" s="194" t="s">
        <v>142</v>
      </c>
      <c r="C7" s="194" t="s">
        <v>20</v>
      </c>
      <c r="D7" s="194"/>
      <c r="E7" s="194" t="s">
        <v>10</v>
      </c>
      <c r="F7" s="194" t="s">
        <v>534</v>
      </c>
      <c r="G7" s="194" t="s">
        <v>528</v>
      </c>
      <c r="H7" s="191" t="s">
        <v>419</v>
      </c>
      <c r="I7" s="191"/>
      <c r="J7" s="191"/>
      <c r="K7" s="192" t="s">
        <v>295</v>
      </c>
    </row>
    <row r="8" spans="1:18" s="17" customFormat="1" ht="33.75" x14ac:dyDescent="0.25">
      <c r="A8" s="195"/>
      <c r="B8" s="194"/>
      <c r="C8" s="64" t="s">
        <v>0</v>
      </c>
      <c r="D8" s="64" t="s">
        <v>9</v>
      </c>
      <c r="E8" s="194"/>
      <c r="F8" s="194"/>
      <c r="G8" s="194"/>
      <c r="H8" s="64" t="s">
        <v>538</v>
      </c>
      <c r="I8" s="64" t="s">
        <v>265</v>
      </c>
      <c r="J8" s="139" t="s">
        <v>266</v>
      </c>
      <c r="K8" s="192"/>
      <c r="L8" s="116"/>
      <c r="M8" s="116"/>
      <c r="N8" s="116"/>
      <c r="O8" s="111"/>
      <c r="P8" s="111"/>
      <c r="Q8" s="111"/>
      <c r="R8" s="111"/>
    </row>
    <row r="9" spans="1:18" s="18" customFormat="1" ht="11.25" x14ac:dyDescent="0.25">
      <c r="A9" s="144">
        <v>1</v>
      </c>
      <c r="B9" s="145">
        <v>2</v>
      </c>
      <c r="C9" s="145">
        <v>3</v>
      </c>
      <c r="D9" s="145">
        <v>4</v>
      </c>
      <c r="E9" s="145">
        <v>6</v>
      </c>
      <c r="F9" s="145">
        <v>7</v>
      </c>
      <c r="G9" s="145">
        <v>11</v>
      </c>
      <c r="H9" s="145">
        <v>51</v>
      </c>
      <c r="I9" s="145">
        <v>52</v>
      </c>
      <c r="J9" s="145">
        <v>57</v>
      </c>
      <c r="K9" s="145">
        <v>75</v>
      </c>
      <c r="L9" s="14"/>
      <c r="M9" s="14"/>
      <c r="N9" s="14"/>
    </row>
    <row r="10" spans="1:18" ht="27" x14ac:dyDescent="0.25">
      <c r="A10" s="146">
        <v>1</v>
      </c>
      <c r="B10" s="33" t="s">
        <v>294</v>
      </c>
      <c r="C10" s="9" t="s">
        <v>173</v>
      </c>
      <c r="D10" s="9" t="s">
        <v>275</v>
      </c>
      <c r="E10" s="9" t="s">
        <v>23</v>
      </c>
      <c r="F10" s="9" t="s">
        <v>535</v>
      </c>
      <c r="G10" s="23" t="s">
        <v>276</v>
      </c>
      <c r="H10" s="9" t="s">
        <v>277</v>
      </c>
      <c r="I10" s="9" t="s">
        <v>278</v>
      </c>
      <c r="J10" s="147">
        <v>4351540.2711999994</v>
      </c>
      <c r="K10" s="148">
        <v>0.98</v>
      </c>
    </row>
    <row r="11" spans="1:18" ht="22.5" x14ac:dyDescent="0.25">
      <c r="A11" s="146">
        <v>2</v>
      </c>
      <c r="B11" s="33" t="s">
        <v>294</v>
      </c>
      <c r="C11" s="9" t="s">
        <v>288</v>
      </c>
      <c r="D11" s="9" t="s">
        <v>288</v>
      </c>
      <c r="E11" s="9" t="s">
        <v>38</v>
      </c>
      <c r="F11" s="9" t="s">
        <v>536</v>
      </c>
      <c r="G11" s="23" t="s">
        <v>289</v>
      </c>
      <c r="H11" s="9" t="s">
        <v>290</v>
      </c>
      <c r="I11" s="9" t="s">
        <v>291</v>
      </c>
      <c r="J11" s="147">
        <v>2557679.3484</v>
      </c>
      <c r="K11" s="148">
        <v>1</v>
      </c>
    </row>
    <row r="12" spans="1:18" ht="22.5" x14ac:dyDescent="0.25">
      <c r="A12" s="146">
        <v>3</v>
      </c>
      <c r="B12" s="33" t="s">
        <v>294</v>
      </c>
      <c r="C12" s="9" t="s">
        <v>285</v>
      </c>
      <c r="D12" s="9" t="s">
        <v>285</v>
      </c>
      <c r="E12" s="9" t="s">
        <v>35</v>
      </c>
      <c r="F12" s="9" t="s">
        <v>535</v>
      </c>
      <c r="G12" s="23" t="s">
        <v>286</v>
      </c>
      <c r="H12" s="9" t="s">
        <v>287</v>
      </c>
      <c r="I12" s="9" t="s">
        <v>297</v>
      </c>
      <c r="J12" s="147">
        <v>8456667.3219999988</v>
      </c>
      <c r="K12" s="148">
        <v>0.13</v>
      </c>
    </row>
    <row r="13" spans="1:18" ht="33.75" x14ac:dyDescent="0.25">
      <c r="A13" s="146">
        <v>4</v>
      </c>
      <c r="B13" s="33" t="s">
        <v>294</v>
      </c>
      <c r="C13" s="9" t="s">
        <v>279</v>
      </c>
      <c r="D13" s="9" t="s">
        <v>279</v>
      </c>
      <c r="E13" s="9" t="s">
        <v>38</v>
      </c>
      <c r="F13" s="9" t="s">
        <v>535</v>
      </c>
      <c r="G13" s="23" t="s">
        <v>280</v>
      </c>
      <c r="H13" s="9" t="s">
        <v>281</v>
      </c>
      <c r="I13" s="9" t="s">
        <v>282</v>
      </c>
      <c r="J13" s="147">
        <v>3924827</v>
      </c>
      <c r="K13" s="148">
        <v>0.99509999999999998</v>
      </c>
    </row>
    <row r="14" spans="1:18" ht="33.75" x14ac:dyDescent="0.25">
      <c r="A14" s="146">
        <v>5</v>
      </c>
      <c r="B14" s="33" t="s">
        <v>294</v>
      </c>
      <c r="C14" s="9" t="s">
        <v>279</v>
      </c>
      <c r="D14" s="9" t="s">
        <v>279</v>
      </c>
      <c r="E14" s="9" t="s">
        <v>38</v>
      </c>
      <c r="F14" s="9" t="s">
        <v>535</v>
      </c>
      <c r="G14" s="23" t="s">
        <v>283</v>
      </c>
      <c r="H14" s="9" t="s">
        <v>281</v>
      </c>
      <c r="I14" s="9" t="s">
        <v>284</v>
      </c>
      <c r="J14" s="147">
        <v>1941910</v>
      </c>
      <c r="K14" s="148">
        <v>0.98309999999999997</v>
      </c>
    </row>
    <row r="15" spans="1:18" ht="33.75" x14ac:dyDescent="0.25">
      <c r="A15" s="146">
        <v>6</v>
      </c>
      <c r="B15" s="33" t="s">
        <v>513</v>
      </c>
      <c r="C15" s="33" t="s">
        <v>86</v>
      </c>
      <c r="D15" s="9" t="s">
        <v>514</v>
      </c>
      <c r="E15" s="9" t="s">
        <v>35</v>
      </c>
      <c r="F15" s="9" t="s">
        <v>535</v>
      </c>
      <c r="G15" s="23" t="s">
        <v>515</v>
      </c>
      <c r="H15" s="9" t="s">
        <v>293</v>
      </c>
      <c r="I15" s="9" t="s">
        <v>522</v>
      </c>
      <c r="J15" s="147">
        <v>1126041.4756</v>
      </c>
      <c r="K15" s="148">
        <v>0</v>
      </c>
    </row>
    <row r="16" spans="1:18" ht="81" x14ac:dyDescent="0.25">
      <c r="A16" s="146">
        <v>7</v>
      </c>
      <c r="B16" s="33" t="s">
        <v>298</v>
      </c>
      <c r="C16" s="9" t="s">
        <v>288</v>
      </c>
      <c r="D16" s="9" t="s">
        <v>288</v>
      </c>
      <c r="E16" s="9" t="s">
        <v>23</v>
      </c>
      <c r="F16" s="9" t="s">
        <v>535</v>
      </c>
      <c r="G16" s="23" t="s">
        <v>299</v>
      </c>
      <c r="H16" s="26" t="s">
        <v>502</v>
      </c>
      <c r="I16" s="9" t="s">
        <v>509</v>
      </c>
      <c r="J16" s="147">
        <v>154891138.71519998</v>
      </c>
      <c r="K16" s="148">
        <v>0.09</v>
      </c>
    </row>
    <row r="17" spans="1:11" ht="33.75" x14ac:dyDescent="0.25">
      <c r="A17" s="146">
        <v>8</v>
      </c>
      <c r="B17" s="33" t="s">
        <v>143</v>
      </c>
      <c r="C17" s="9" t="s">
        <v>8</v>
      </c>
      <c r="D17" s="9" t="s">
        <v>249</v>
      </c>
      <c r="E17" s="5" t="s">
        <v>23</v>
      </c>
      <c r="F17" s="5" t="s">
        <v>536</v>
      </c>
      <c r="G17" s="22" t="s">
        <v>139</v>
      </c>
      <c r="H17" s="9" t="s">
        <v>311</v>
      </c>
      <c r="I17" s="9" t="s">
        <v>446</v>
      </c>
      <c r="J17" s="147">
        <v>264020.57039999997</v>
      </c>
      <c r="K17" s="148">
        <v>0.4</v>
      </c>
    </row>
    <row r="18" spans="1:11" ht="54" x14ac:dyDescent="0.25">
      <c r="A18" s="146">
        <v>9</v>
      </c>
      <c r="B18" s="33" t="s">
        <v>143</v>
      </c>
      <c r="C18" s="5" t="s">
        <v>8</v>
      </c>
      <c r="D18" s="5" t="s">
        <v>150</v>
      </c>
      <c r="E18" s="5" t="s">
        <v>35</v>
      </c>
      <c r="F18" s="5" t="s">
        <v>535</v>
      </c>
      <c r="G18" s="22" t="s">
        <v>206</v>
      </c>
      <c r="H18" s="9" t="s">
        <v>443</v>
      </c>
      <c r="I18" s="149" t="s">
        <v>460</v>
      </c>
      <c r="J18" s="147">
        <f>2990804.12*1.16</f>
        <v>3469332.7791999998</v>
      </c>
      <c r="K18" s="148">
        <v>0.4</v>
      </c>
    </row>
    <row r="19" spans="1:11" ht="54" x14ac:dyDescent="0.25">
      <c r="A19" s="146">
        <v>10</v>
      </c>
      <c r="B19" s="33" t="s">
        <v>143</v>
      </c>
      <c r="C19" s="9" t="s">
        <v>173</v>
      </c>
      <c r="D19" s="9" t="s">
        <v>174</v>
      </c>
      <c r="E19" s="5" t="s">
        <v>23</v>
      </c>
      <c r="F19" s="5" t="s">
        <v>535</v>
      </c>
      <c r="G19" s="22" t="s">
        <v>242</v>
      </c>
      <c r="H19" s="9" t="s">
        <v>422</v>
      </c>
      <c r="I19" s="9" t="s">
        <v>465</v>
      </c>
      <c r="J19" s="147">
        <f>2617274.74*1.16</f>
        <v>3036038.6984000001</v>
      </c>
      <c r="K19" s="148">
        <v>0.52200000000000002</v>
      </c>
    </row>
    <row r="20" spans="1:11" ht="33.75" x14ac:dyDescent="0.25">
      <c r="A20" s="146">
        <v>11</v>
      </c>
      <c r="B20" s="33" t="s">
        <v>143</v>
      </c>
      <c r="C20" s="9" t="s">
        <v>1</v>
      </c>
      <c r="D20" s="9" t="s">
        <v>73</v>
      </c>
      <c r="E20" s="5" t="s">
        <v>35</v>
      </c>
      <c r="F20" s="5" t="s">
        <v>536</v>
      </c>
      <c r="G20" s="22" t="s">
        <v>117</v>
      </c>
      <c r="H20" s="9" t="s">
        <v>440</v>
      </c>
      <c r="I20" s="9" t="s">
        <v>466</v>
      </c>
      <c r="J20" s="147">
        <v>132528.41999999998</v>
      </c>
      <c r="K20" s="148">
        <v>0.2</v>
      </c>
    </row>
    <row r="21" spans="1:11" ht="56.25" x14ac:dyDescent="0.25">
      <c r="A21" s="146">
        <v>12</v>
      </c>
      <c r="B21" s="33" t="s">
        <v>143</v>
      </c>
      <c r="C21" s="5" t="s">
        <v>1</v>
      </c>
      <c r="D21" s="5" t="s">
        <v>102</v>
      </c>
      <c r="E21" s="5" t="s">
        <v>38</v>
      </c>
      <c r="F21" s="5" t="s">
        <v>535</v>
      </c>
      <c r="G21" s="22" t="s">
        <v>210</v>
      </c>
      <c r="H21" s="9" t="s">
        <v>427</v>
      </c>
      <c r="I21" s="9" t="s">
        <v>445</v>
      </c>
      <c r="J21" s="147">
        <f>4626815.97*1.16</f>
        <v>5367106.5251999991</v>
      </c>
      <c r="K21" s="148">
        <v>0.4</v>
      </c>
    </row>
    <row r="22" spans="1:11" ht="126" x14ac:dyDescent="0.25">
      <c r="A22" s="146">
        <v>13</v>
      </c>
      <c r="B22" s="33" t="s">
        <v>143</v>
      </c>
      <c r="C22" s="5" t="s">
        <v>74</v>
      </c>
      <c r="D22" s="9" t="s">
        <v>255</v>
      </c>
      <c r="E22" s="5" t="s">
        <v>35</v>
      </c>
      <c r="F22" s="5" t="s">
        <v>535</v>
      </c>
      <c r="G22" s="22" t="s">
        <v>256</v>
      </c>
      <c r="H22" s="9" t="s">
        <v>442</v>
      </c>
      <c r="I22" s="9" t="s">
        <v>457</v>
      </c>
      <c r="J22" s="147">
        <f>4889156.49*1.16</f>
        <v>5671421.5284000002</v>
      </c>
      <c r="K22" s="148">
        <v>0.20849999999999999</v>
      </c>
    </row>
    <row r="23" spans="1:11" ht="33.75" x14ac:dyDescent="0.25">
      <c r="A23" s="146">
        <v>14</v>
      </c>
      <c r="B23" s="33" t="s">
        <v>143</v>
      </c>
      <c r="C23" s="9" t="s">
        <v>41</v>
      </c>
      <c r="D23" s="9" t="s">
        <v>112</v>
      </c>
      <c r="E23" s="5" t="s">
        <v>35</v>
      </c>
      <c r="F23" s="5" t="s">
        <v>536</v>
      </c>
      <c r="G23" s="22" t="s">
        <v>117</v>
      </c>
      <c r="H23" s="9" t="s">
        <v>440</v>
      </c>
      <c r="I23" s="9" t="s">
        <v>467</v>
      </c>
      <c r="J23" s="147">
        <v>132528.41999999998</v>
      </c>
      <c r="K23" s="148">
        <v>0.4</v>
      </c>
    </row>
    <row r="24" spans="1:11" ht="33.75" x14ac:dyDescent="0.25">
      <c r="A24" s="146">
        <v>15</v>
      </c>
      <c r="B24" s="33" t="s">
        <v>143</v>
      </c>
      <c r="C24" s="9" t="s">
        <v>41</v>
      </c>
      <c r="D24" s="9" t="s">
        <v>113</v>
      </c>
      <c r="E24" s="5" t="s">
        <v>35</v>
      </c>
      <c r="F24" s="5" t="s">
        <v>536</v>
      </c>
      <c r="G24" s="22" t="s">
        <v>117</v>
      </c>
      <c r="H24" s="9" t="s">
        <v>440</v>
      </c>
      <c r="I24" s="9" t="s">
        <v>467</v>
      </c>
      <c r="J24" s="147">
        <v>132528.41999999998</v>
      </c>
      <c r="K24" s="148">
        <v>0.4</v>
      </c>
    </row>
    <row r="25" spans="1:11" ht="22.5" x14ac:dyDescent="0.25">
      <c r="A25" s="146">
        <v>16</v>
      </c>
      <c r="B25" s="33" t="s">
        <v>143</v>
      </c>
      <c r="C25" s="9" t="s">
        <v>246</v>
      </c>
      <c r="D25" s="9" t="s">
        <v>247</v>
      </c>
      <c r="E25" s="5" t="s">
        <v>23</v>
      </c>
      <c r="F25" s="5" t="s">
        <v>536</v>
      </c>
      <c r="G25" s="22" t="s">
        <v>139</v>
      </c>
      <c r="H25" s="9" t="s">
        <v>311</v>
      </c>
      <c r="I25" s="9" t="s">
        <v>446</v>
      </c>
      <c r="J25" s="147">
        <v>263231.60799999995</v>
      </c>
      <c r="K25" s="148">
        <v>0.4</v>
      </c>
    </row>
    <row r="26" spans="1:11" ht="153" x14ac:dyDescent="0.25">
      <c r="A26" s="146">
        <v>17</v>
      </c>
      <c r="B26" s="33" t="s">
        <v>143</v>
      </c>
      <c r="C26" s="5" t="s">
        <v>79</v>
      </c>
      <c r="D26" s="9" t="s">
        <v>80</v>
      </c>
      <c r="E26" s="5" t="s">
        <v>35</v>
      </c>
      <c r="F26" s="5" t="s">
        <v>535</v>
      </c>
      <c r="G26" s="22" t="s">
        <v>81</v>
      </c>
      <c r="H26" s="9" t="s">
        <v>429</v>
      </c>
      <c r="I26" s="9" t="s">
        <v>458</v>
      </c>
      <c r="J26" s="147">
        <f>3278697.89*1.16</f>
        <v>3803289.5523999999</v>
      </c>
      <c r="K26" s="148">
        <v>0.45</v>
      </c>
    </row>
    <row r="27" spans="1:11" ht="67.5" x14ac:dyDescent="0.25">
      <c r="A27" s="146">
        <v>18</v>
      </c>
      <c r="B27" s="33" t="s">
        <v>143</v>
      </c>
      <c r="C27" s="5" t="s">
        <v>83</v>
      </c>
      <c r="D27" s="5" t="s">
        <v>103</v>
      </c>
      <c r="E27" s="5" t="s">
        <v>38</v>
      </c>
      <c r="F27" s="5" t="s">
        <v>535</v>
      </c>
      <c r="G27" s="22" t="s">
        <v>105</v>
      </c>
      <c r="H27" s="9" t="s">
        <v>425</v>
      </c>
      <c r="I27" s="9" t="s">
        <v>441</v>
      </c>
      <c r="J27" s="147">
        <f>2737932.83*1.16</f>
        <v>3176002.0828</v>
      </c>
      <c r="K27" s="148">
        <v>0.72</v>
      </c>
    </row>
    <row r="28" spans="1:11" ht="45" x14ac:dyDescent="0.25">
      <c r="A28" s="146">
        <v>19</v>
      </c>
      <c r="B28" s="33" t="s">
        <v>143</v>
      </c>
      <c r="C28" s="5" t="s">
        <v>83</v>
      </c>
      <c r="D28" s="5" t="s">
        <v>103</v>
      </c>
      <c r="E28" s="5" t="s">
        <v>23</v>
      </c>
      <c r="F28" s="5" t="s">
        <v>536</v>
      </c>
      <c r="G28" s="22" t="s">
        <v>139</v>
      </c>
      <c r="H28" s="9" t="s">
        <v>384</v>
      </c>
      <c r="I28" s="9" t="s">
        <v>464</v>
      </c>
      <c r="J28" s="147">
        <f>(689287.71*1.16)/3</f>
        <v>266524.58119999996</v>
      </c>
      <c r="K28" s="148">
        <v>0.7</v>
      </c>
    </row>
    <row r="29" spans="1:11" ht="22.5" x14ac:dyDescent="0.25">
      <c r="A29" s="146">
        <v>20</v>
      </c>
      <c r="B29" s="33" t="s">
        <v>143</v>
      </c>
      <c r="C29" s="9" t="s">
        <v>136</v>
      </c>
      <c r="D29" s="9" t="s">
        <v>137</v>
      </c>
      <c r="E29" s="5" t="s">
        <v>23</v>
      </c>
      <c r="F29" s="5" t="s">
        <v>536</v>
      </c>
      <c r="G29" s="22" t="s">
        <v>139</v>
      </c>
      <c r="H29" s="9" t="s">
        <v>311</v>
      </c>
      <c r="I29" s="9" t="s">
        <v>447</v>
      </c>
      <c r="J29" s="147">
        <v>265650.66039999999</v>
      </c>
      <c r="K29" s="148">
        <v>0.4</v>
      </c>
    </row>
    <row r="30" spans="1:11" ht="33.75" x14ac:dyDescent="0.25">
      <c r="A30" s="146">
        <v>21</v>
      </c>
      <c r="B30" s="33" t="s">
        <v>143</v>
      </c>
      <c r="C30" s="9" t="s">
        <v>85</v>
      </c>
      <c r="D30" s="9" t="s">
        <v>125</v>
      </c>
      <c r="E30" s="5" t="s">
        <v>38</v>
      </c>
      <c r="F30" s="5" t="s">
        <v>536</v>
      </c>
      <c r="G30" s="22" t="s">
        <v>124</v>
      </c>
      <c r="H30" s="9" t="s">
        <v>384</v>
      </c>
      <c r="I30" s="9" t="s">
        <v>462</v>
      </c>
      <c r="J30" s="147">
        <v>210068.32</v>
      </c>
      <c r="K30" s="148">
        <v>0.95</v>
      </c>
    </row>
    <row r="31" spans="1:11" ht="33.75" x14ac:dyDescent="0.25">
      <c r="A31" s="146">
        <v>22</v>
      </c>
      <c r="B31" s="33" t="s">
        <v>143</v>
      </c>
      <c r="C31" s="9" t="s">
        <v>85</v>
      </c>
      <c r="D31" s="9" t="s">
        <v>126</v>
      </c>
      <c r="E31" s="5" t="s">
        <v>38</v>
      </c>
      <c r="F31" s="5" t="s">
        <v>536</v>
      </c>
      <c r="G31" s="22" t="s">
        <v>124</v>
      </c>
      <c r="H31" s="9" t="s">
        <v>384</v>
      </c>
      <c r="I31" s="9" t="s">
        <v>462</v>
      </c>
      <c r="J31" s="147">
        <v>211104.83000000002</v>
      </c>
      <c r="K31" s="148">
        <v>0.95</v>
      </c>
    </row>
    <row r="32" spans="1:11" ht="117" x14ac:dyDescent="0.25">
      <c r="A32" s="146">
        <v>23</v>
      </c>
      <c r="B32" s="33" t="s">
        <v>143</v>
      </c>
      <c r="C32" s="5" t="s">
        <v>85</v>
      </c>
      <c r="D32" s="5" t="s">
        <v>165</v>
      </c>
      <c r="E32" s="5" t="s">
        <v>35</v>
      </c>
      <c r="F32" s="5" t="s">
        <v>535</v>
      </c>
      <c r="G32" s="22" t="s">
        <v>167</v>
      </c>
      <c r="H32" s="9" t="s">
        <v>293</v>
      </c>
      <c r="I32" s="9" t="s">
        <v>453</v>
      </c>
      <c r="J32" s="147">
        <f>2420671.23*1.16</f>
        <v>2807978.6267999997</v>
      </c>
      <c r="K32" s="148">
        <v>0.35</v>
      </c>
    </row>
    <row r="33" spans="1:11" ht="135" x14ac:dyDescent="0.25">
      <c r="A33" s="146">
        <v>24</v>
      </c>
      <c r="B33" s="33" t="s">
        <v>143</v>
      </c>
      <c r="C33" s="5" t="s">
        <v>86</v>
      </c>
      <c r="D33" s="9" t="s">
        <v>87</v>
      </c>
      <c r="E33" s="5" t="s">
        <v>35</v>
      </c>
      <c r="F33" s="5" t="s">
        <v>535</v>
      </c>
      <c r="G33" s="22" t="s">
        <v>88</v>
      </c>
      <c r="H33" s="9" t="s">
        <v>293</v>
      </c>
      <c r="I33" s="9" t="s">
        <v>470</v>
      </c>
      <c r="J33" s="147">
        <f>3607742.49*1.16</f>
        <v>4184981.2884</v>
      </c>
      <c r="K33" s="148">
        <v>0.4</v>
      </c>
    </row>
    <row r="34" spans="1:11" ht="33.75" x14ac:dyDescent="0.25">
      <c r="A34" s="146">
        <v>25</v>
      </c>
      <c r="B34" s="33" t="s">
        <v>143</v>
      </c>
      <c r="C34" s="9" t="s">
        <v>86</v>
      </c>
      <c r="D34" s="9" t="s">
        <v>115</v>
      </c>
      <c r="E34" s="5" t="s">
        <v>35</v>
      </c>
      <c r="F34" s="5" t="s">
        <v>536</v>
      </c>
      <c r="G34" s="22" t="s">
        <v>117</v>
      </c>
      <c r="H34" s="9" t="s">
        <v>440</v>
      </c>
      <c r="I34" s="9" t="s">
        <v>466</v>
      </c>
      <c r="J34" s="147">
        <v>132528.43</v>
      </c>
      <c r="K34" s="148">
        <v>0.2</v>
      </c>
    </row>
    <row r="35" spans="1:11" ht="33.75" x14ac:dyDescent="0.25">
      <c r="A35" s="146">
        <v>26</v>
      </c>
      <c r="B35" s="33" t="s">
        <v>143</v>
      </c>
      <c r="C35" s="9" t="s">
        <v>86</v>
      </c>
      <c r="D35" s="9" t="s">
        <v>114</v>
      </c>
      <c r="E35" s="5" t="s">
        <v>35</v>
      </c>
      <c r="F35" s="5" t="s">
        <v>536</v>
      </c>
      <c r="G35" s="22" t="s">
        <v>117</v>
      </c>
      <c r="H35" s="9" t="s">
        <v>440</v>
      </c>
      <c r="I35" s="9" t="s">
        <v>466</v>
      </c>
      <c r="J35" s="147">
        <v>132528.41999999998</v>
      </c>
      <c r="K35" s="148">
        <v>0.2</v>
      </c>
    </row>
    <row r="36" spans="1:11" ht="33.75" x14ac:dyDescent="0.25">
      <c r="A36" s="146">
        <v>27</v>
      </c>
      <c r="B36" s="33" t="s">
        <v>143</v>
      </c>
      <c r="C36" s="9" t="s">
        <v>2</v>
      </c>
      <c r="D36" s="9" t="s">
        <v>131</v>
      </c>
      <c r="E36" s="5" t="s">
        <v>38</v>
      </c>
      <c r="F36" s="5" t="s">
        <v>536</v>
      </c>
      <c r="G36" s="22" t="s">
        <v>124</v>
      </c>
      <c r="H36" s="9" t="s">
        <v>384</v>
      </c>
      <c r="I36" s="9" t="s">
        <v>463</v>
      </c>
      <c r="J36" s="147">
        <v>209787.87</v>
      </c>
      <c r="K36" s="148">
        <v>0.95</v>
      </c>
    </row>
    <row r="37" spans="1:11" ht="67.5" x14ac:dyDescent="0.25">
      <c r="A37" s="146">
        <v>28</v>
      </c>
      <c r="B37" s="33" t="s">
        <v>143</v>
      </c>
      <c r="C37" s="5" t="s">
        <v>2</v>
      </c>
      <c r="D37" s="5" t="s">
        <v>67</v>
      </c>
      <c r="E37" s="5" t="s">
        <v>38</v>
      </c>
      <c r="F37" s="5" t="s">
        <v>535</v>
      </c>
      <c r="G37" s="22" t="s">
        <v>217</v>
      </c>
      <c r="H37" s="9" t="s">
        <v>425</v>
      </c>
      <c r="I37" s="9" t="s">
        <v>438</v>
      </c>
      <c r="J37" s="147">
        <f>6698671.26*1.16</f>
        <v>7770458.6615999993</v>
      </c>
      <c r="K37" s="148">
        <v>0.25</v>
      </c>
    </row>
    <row r="38" spans="1:11" ht="22.5" x14ac:dyDescent="0.25">
      <c r="A38" s="146">
        <v>29</v>
      </c>
      <c r="B38" s="33" t="s">
        <v>143</v>
      </c>
      <c r="C38" s="5" t="s">
        <v>2</v>
      </c>
      <c r="D38" s="5" t="s">
        <v>67</v>
      </c>
      <c r="E38" s="5" t="s">
        <v>23</v>
      </c>
      <c r="F38" s="5" t="s">
        <v>536</v>
      </c>
      <c r="G38" s="22" t="s">
        <v>248</v>
      </c>
      <c r="H38" s="9" t="s">
        <v>414</v>
      </c>
      <c r="I38" s="9" t="s">
        <v>461</v>
      </c>
      <c r="J38" s="147">
        <f>493260*1.16</f>
        <v>572181.6</v>
      </c>
      <c r="K38" s="148">
        <v>0.3</v>
      </c>
    </row>
    <row r="39" spans="1:11" ht="22.5" x14ac:dyDescent="0.25">
      <c r="A39" s="146">
        <v>30</v>
      </c>
      <c r="B39" s="33" t="s">
        <v>143</v>
      </c>
      <c r="C39" s="5" t="s">
        <v>3</v>
      </c>
      <c r="D39" s="5" t="s">
        <v>138</v>
      </c>
      <c r="E39" s="5" t="s">
        <v>23</v>
      </c>
      <c r="F39" s="5" t="s">
        <v>536</v>
      </c>
      <c r="G39" s="22" t="s">
        <v>139</v>
      </c>
      <c r="H39" s="9" t="s">
        <v>311</v>
      </c>
      <c r="I39" s="9" t="s">
        <v>447</v>
      </c>
      <c r="J39" s="147">
        <v>261933.05759999997</v>
      </c>
      <c r="K39" s="148">
        <v>0.35</v>
      </c>
    </row>
    <row r="40" spans="1:11" ht="22.5" x14ac:dyDescent="0.25">
      <c r="A40" s="146">
        <v>31</v>
      </c>
      <c r="B40" s="33" t="s">
        <v>143</v>
      </c>
      <c r="C40" s="5" t="s">
        <v>201</v>
      </c>
      <c r="D40" s="5" t="s">
        <v>250</v>
      </c>
      <c r="E40" s="5" t="s">
        <v>23</v>
      </c>
      <c r="F40" s="5" t="s">
        <v>536</v>
      </c>
      <c r="G40" s="22" t="s">
        <v>139</v>
      </c>
      <c r="H40" s="9" t="s">
        <v>311</v>
      </c>
      <c r="I40" s="9" t="s">
        <v>446</v>
      </c>
      <c r="J40" s="147">
        <v>242550.71039999998</v>
      </c>
      <c r="K40" s="148">
        <v>0.35</v>
      </c>
    </row>
    <row r="41" spans="1:11" ht="72" x14ac:dyDescent="0.25">
      <c r="A41" s="146">
        <v>32</v>
      </c>
      <c r="B41" s="33" t="s">
        <v>143</v>
      </c>
      <c r="C41" s="9" t="s">
        <v>201</v>
      </c>
      <c r="D41" s="5" t="s">
        <v>202</v>
      </c>
      <c r="E41" s="5" t="s">
        <v>23</v>
      </c>
      <c r="F41" s="5" t="s">
        <v>535</v>
      </c>
      <c r="G41" s="22" t="s">
        <v>243</v>
      </c>
      <c r="H41" s="9" t="s">
        <v>426</v>
      </c>
      <c r="I41" s="9" t="s">
        <v>452</v>
      </c>
      <c r="J41" s="147">
        <f>5767303.83*1.16</f>
        <v>6690072.4427999994</v>
      </c>
      <c r="K41" s="148">
        <v>0.2</v>
      </c>
    </row>
    <row r="42" spans="1:11" ht="56.25" x14ac:dyDescent="0.25">
      <c r="A42" s="146">
        <v>33</v>
      </c>
      <c r="B42" s="33" t="s">
        <v>143</v>
      </c>
      <c r="C42" s="9" t="s">
        <v>201</v>
      </c>
      <c r="D42" s="5" t="s">
        <v>244</v>
      </c>
      <c r="E42" s="5" t="s">
        <v>23</v>
      </c>
      <c r="F42" s="5" t="s">
        <v>535</v>
      </c>
      <c r="G42" s="22" t="s">
        <v>245</v>
      </c>
      <c r="H42" s="9" t="s">
        <v>427</v>
      </c>
      <c r="I42" s="9" t="s">
        <v>508</v>
      </c>
      <c r="J42" s="147">
        <f>1712815.47*1.16</f>
        <v>1986865.9451999997</v>
      </c>
      <c r="K42" s="148">
        <v>3.6200000000000003E-2</v>
      </c>
    </row>
    <row r="43" spans="1:11" ht="54" x14ac:dyDescent="0.25">
      <c r="A43" s="146">
        <v>34</v>
      </c>
      <c r="B43" s="33" t="s">
        <v>143</v>
      </c>
      <c r="C43" s="5" t="s">
        <v>70</v>
      </c>
      <c r="D43" s="5" t="s">
        <v>70</v>
      </c>
      <c r="E43" s="5" t="s">
        <v>38</v>
      </c>
      <c r="F43" s="5" t="s">
        <v>535</v>
      </c>
      <c r="G43" s="23" t="s">
        <v>216</v>
      </c>
      <c r="H43" s="9" t="s">
        <v>431</v>
      </c>
      <c r="I43" s="9" t="s">
        <v>456</v>
      </c>
      <c r="J43" s="147">
        <f>7828298.18*1.16</f>
        <v>9080825.8887999989</v>
      </c>
      <c r="K43" s="148">
        <v>0.21190000000000001</v>
      </c>
    </row>
    <row r="44" spans="1:11" ht="63" x14ac:dyDescent="0.25">
      <c r="A44" s="146">
        <v>35</v>
      </c>
      <c r="B44" s="33" t="s">
        <v>143</v>
      </c>
      <c r="C44" s="5" t="s">
        <v>55</v>
      </c>
      <c r="D44" s="5" t="s">
        <v>55</v>
      </c>
      <c r="E44" s="5" t="s">
        <v>23</v>
      </c>
      <c r="F44" s="5" t="s">
        <v>535</v>
      </c>
      <c r="G44" s="22" t="s">
        <v>212</v>
      </c>
      <c r="H44" s="9" t="s">
        <v>277</v>
      </c>
      <c r="I44" s="9" t="s">
        <v>480</v>
      </c>
      <c r="J44" s="147">
        <f>4860391.36*1.16</f>
        <v>5638053.9775999999</v>
      </c>
      <c r="K44" s="148">
        <v>0.24</v>
      </c>
    </row>
    <row r="45" spans="1:11" ht="22.5" x14ac:dyDescent="0.25">
      <c r="A45" s="146">
        <v>36</v>
      </c>
      <c r="B45" s="33" t="s">
        <v>143</v>
      </c>
      <c r="C45" s="5" t="s">
        <v>251</v>
      </c>
      <c r="D45" s="5" t="s">
        <v>251</v>
      </c>
      <c r="E45" s="5" t="s">
        <v>23</v>
      </c>
      <c r="F45" s="5" t="s">
        <v>536</v>
      </c>
      <c r="G45" s="22" t="s">
        <v>139</v>
      </c>
      <c r="H45" s="9" t="s">
        <v>384</v>
      </c>
      <c r="I45" s="9" t="s">
        <v>464</v>
      </c>
      <c r="J45" s="147">
        <f>(689287.71*1.16)/3</f>
        <v>266524.58119999996</v>
      </c>
      <c r="K45" s="148">
        <v>0.35</v>
      </c>
    </row>
    <row r="46" spans="1:11" ht="22.5" x14ac:dyDescent="0.25">
      <c r="A46" s="146">
        <v>37</v>
      </c>
      <c r="B46" s="33" t="s">
        <v>143</v>
      </c>
      <c r="C46" s="5" t="s">
        <v>45</v>
      </c>
      <c r="D46" s="5" t="s">
        <v>178</v>
      </c>
      <c r="E46" s="5" t="s">
        <v>23</v>
      </c>
      <c r="F46" s="5" t="s">
        <v>536</v>
      </c>
      <c r="G46" s="22" t="s">
        <v>139</v>
      </c>
      <c r="H46" s="9" t="s">
        <v>384</v>
      </c>
      <c r="I46" s="9" t="s">
        <v>464</v>
      </c>
      <c r="J46" s="147">
        <f>(689287.71*1.16)/3</f>
        <v>266524.58119999996</v>
      </c>
      <c r="K46" s="148">
        <v>0.7</v>
      </c>
    </row>
    <row r="47" spans="1:11" ht="108" x14ac:dyDescent="0.25">
      <c r="A47" s="146">
        <v>38</v>
      </c>
      <c r="B47" s="33" t="s">
        <v>143</v>
      </c>
      <c r="C47" s="5" t="s">
        <v>45</v>
      </c>
      <c r="D47" s="5" t="s">
        <v>93</v>
      </c>
      <c r="E47" s="5" t="s">
        <v>35</v>
      </c>
      <c r="F47" s="5" t="s">
        <v>535</v>
      </c>
      <c r="G47" s="22" t="s">
        <v>94</v>
      </c>
      <c r="H47" s="9" t="s">
        <v>429</v>
      </c>
      <c r="I47" s="9" t="s">
        <v>448</v>
      </c>
      <c r="J47" s="147">
        <f>2703463.94*1.16</f>
        <v>3136018.1703999997</v>
      </c>
      <c r="K47" s="148">
        <v>0.4</v>
      </c>
    </row>
    <row r="48" spans="1:11" ht="45" x14ac:dyDescent="0.25">
      <c r="A48" s="146">
        <v>39</v>
      </c>
      <c r="B48" s="33" t="s">
        <v>143</v>
      </c>
      <c r="C48" s="9" t="s">
        <v>96</v>
      </c>
      <c r="D48" s="9" t="s">
        <v>133</v>
      </c>
      <c r="E48" s="5" t="s">
        <v>38</v>
      </c>
      <c r="F48" s="5" t="s">
        <v>536</v>
      </c>
      <c r="G48" s="22" t="s">
        <v>124</v>
      </c>
      <c r="H48" s="9" t="s">
        <v>439</v>
      </c>
      <c r="I48" s="9" t="s">
        <v>471</v>
      </c>
      <c r="J48" s="147">
        <v>188774.13999999998</v>
      </c>
      <c r="K48" s="148">
        <v>0.45</v>
      </c>
    </row>
    <row r="49" spans="1:11" ht="54" x14ac:dyDescent="0.25">
      <c r="A49" s="146">
        <v>40</v>
      </c>
      <c r="B49" s="33" t="s">
        <v>143</v>
      </c>
      <c r="C49" s="5" t="s">
        <v>63</v>
      </c>
      <c r="D49" s="5" t="s">
        <v>64</v>
      </c>
      <c r="E49" s="5" t="s">
        <v>38</v>
      </c>
      <c r="F49" s="5" t="s">
        <v>535</v>
      </c>
      <c r="G49" s="22" t="s">
        <v>215</v>
      </c>
      <c r="H49" s="9" t="s">
        <v>422</v>
      </c>
      <c r="I49" s="9" t="s">
        <v>437</v>
      </c>
      <c r="J49" s="147">
        <f>7781505.05*1.16</f>
        <v>9026545.8579999991</v>
      </c>
      <c r="K49" s="148">
        <v>0.27</v>
      </c>
    </row>
    <row r="50" spans="1:11" ht="54" x14ac:dyDescent="0.25">
      <c r="A50" s="146">
        <v>41</v>
      </c>
      <c r="B50" s="33" t="s">
        <v>143</v>
      </c>
      <c r="C50" s="5" t="s">
        <v>169</v>
      </c>
      <c r="D50" s="5" t="s">
        <v>170</v>
      </c>
      <c r="E50" s="5" t="s">
        <v>38</v>
      </c>
      <c r="F50" s="5" t="s">
        <v>535</v>
      </c>
      <c r="G50" s="22" t="s">
        <v>209</v>
      </c>
      <c r="H50" s="9" t="s">
        <v>345</v>
      </c>
      <c r="I50" s="9" t="s">
        <v>459</v>
      </c>
      <c r="J50" s="147">
        <f>4898663.72*1.16</f>
        <v>5682449.9151999997</v>
      </c>
      <c r="K50" s="148">
        <v>0.19</v>
      </c>
    </row>
    <row r="51" spans="1:11" ht="33.75" x14ac:dyDescent="0.25">
      <c r="A51" s="146">
        <v>42</v>
      </c>
      <c r="B51" s="33" t="s">
        <v>143</v>
      </c>
      <c r="C51" s="9" t="s">
        <v>97</v>
      </c>
      <c r="D51" s="9" t="s">
        <v>116</v>
      </c>
      <c r="E51" s="5" t="s">
        <v>35</v>
      </c>
      <c r="F51" s="5" t="s">
        <v>536</v>
      </c>
      <c r="G51" s="22" t="s">
        <v>117</v>
      </c>
      <c r="H51" s="9" t="s">
        <v>440</v>
      </c>
      <c r="I51" s="9" t="s">
        <v>467</v>
      </c>
      <c r="J51" s="147">
        <v>132528.43</v>
      </c>
      <c r="K51" s="148">
        <v>0.4</v>
      </c>
    </row>
    <row r="52" spans="1:11" ht="144" x14ac:dyDescent="0.25">
      <c r="A52" s="146">
        <v>43</v>
      </c>
      <c r="B52" s="33" t="s">
        <v>143</v>
      </c>
      <c r="C52" s="9" t="s">
        <v>97</v>
      </c>
      <c r="D52" s="9" t="s">
        <v>98</v>
      </c>
      <c r="E52" s="5" t="s">
        <v>35</v>
      </c>
      <c r="F52" s="5" t="s">
        <v>535</v>
      </c>
      <c r="G52" s="22" t="s">
        <v>99</v>
      </c>
      <c r="H52" s="9" t="s">
        <v>444</v>
      </c>
      <c r="I52" s="9" t="s">
        <v>469</v>
      </c>
      <c r="J52" s="147">
        <f>4452932.15*1.16</f>
        <v>5165401.2939999998</v>
      </c>
      <c r="K52" s="148">
        <v>0.24</v>
      </c>
    </row>
    <row r="53" spans="1:11" ht="54" x14ac:dyDescent="0.25">
      <c r="A53" s="146">
        <v>44</v>
      </c>
      <c r="B53" s="33" t="s">
        <v>143</v>
      </c>
      <c r="C53" s="9" t="s">
        <v>51</v>
      </c>
      <c r="D53" s="9" t="s">
        <v>52</v>
      </c>
      <c r="E53" s="9" t="s">
        <v>35</v>
      </c>
      <c r="F53" s="9" t="s">
        <v>537</v>
      </c>
      <c r="G53" s="23" t="s">
        <v>53</v>
      </c>
      <c r="H53" s="26" t="s">
        <v>533</v>
      </c>
      <c r="I53" s="26" t="s">
        <v>532</v>
      </c>
      <c r="J53" s="147">
        <v>1440599.5675999997</v>
      </c>
      <c r="K53" s="148">
        <v>0.1</v>
      </c>
    </row>
    <row r="54" spans="1:11" ht="22.5" x14ac:dyDescent="0.25">
      <c r="A54" s="146">
        <v>45</v>
      </c>
      <c r="B54" s="33" t="s">
        <v>143</v>
      </c>
      <c r="C54" s="9" t="s">
        <v>51</v>
      </c>
      <c r="D54" s="9" t="s">
        <v>52</v>
      </c>
      <c r="E54" s="9" t="s">
        <v>35</v>
      </c>
      <c r="F54" s="9" t="s">
        <v>537</v>
      </c>
      <c r="G54" s="23" t="s">
        <v>531</v>
      </c>
      <c r="H54" s="9" t="s">
        <v>503</v>
      </c>
      <c r="I54" s="9" t="s">
        <v>504</v>
      </c>
      <c r="J54" s="147">
        <v>19400637.855959997</v>
      </c>
      <c r="K54" s="148">
        <v>1</v>
      </c>
    </row>
    <row r="55" spans="1:11" ht="90" x14ac:dyDescent="0.25">
      <c r="A55" s="146">
        <v>46</v>
      </c>
      <c r="B55" s="33" t="s">
        <v>449</v>
      </c>
      <c r="C55" s="9" t="s">
        <v>145</v>
      </c>
      <c r="D55" s="9" t="s">
        <v>450</v>
      </c>
      <c r="E55" s="9" t="s">
        <v>35</v>
      </c>
      <c r="F55" s="9" t="s">
        <v>537</v>
      </c>
      <c r="G55" s="23" t="s">
        <v>523</v>
      </c>
      <c r="H55" s="9" t="s">
        <v>506</v>
      </c>
      <c r="I55" s="9" t="s">
        <v>517</v>
      </c>
      <c r="J55" s="147">
        <v>281916.88799999998</v>
      </c>
      <c r="K55" s="148">
        <v>1</v>
      </c>
    </row>
    <row r="56" spans="1:11" ht="27" x14ac:dyDescent="0.25">
      <c r="A56" s="146">
        <v>47</v>
      </c>
      <c r="B56" s="33" t="s">
        <v>449</v>
      </c>
      <c r="C56" s="9" t="s">
        <v>473</v>
      </c>
      <c r="D56" s="9" t="s">
        <v>473</v>
      </c>
      <c r="E56" s="9" t="s">
        <v>35</v>
      </c>
      <c r="F56" s="9" t="s">
        <v>537</v>
      </c>
      <c r="G56" s="23" t="s">
        <v>519</v>
      </c>
      <c r="H56" s="9" t="s">
        <v>507</v>
      </c>
      <c r="I56" s="9" t="s">
        <v>518</v>
      </c>
      <c r="J56" s="147">
        <v>144025.59999999998</v>
      </c>
      <c r="K56" s="148">
        <v>1</v>
      </c>
    </row>
    <row r="57" spans="1:11" ht="27" x14ac:dyDescent="0.25">
      <c r="A57" s="146">
        <v>48</v>
      </c>
      <c r="B57" s="33" t="s">
        <v>449</v>
      </c>
      <c r="C57" s="9" t="s">
        <v>473</v>
      </c>
      <c r="D57" s="9" t="s">
        <v>473</v>
      </c>
      <c r="E57" s="9" t="s">
        <v>35</v>
      </c>
      <c r="F57" s="9" t="s">
        <v>537</v>
      </c>
      <c r="G57" s="23" t="s">
        <v>520</v>
      </c>
      <c r="H57" s="9" t="s">
        <v>507</v>
      </c>
      <c r="I57" s="9" t="s">
        <v>518</v>
      </c>
      <c r="J57" s="147">
        <v>26065.199999999997</v>
      </c>
      <c r="K57" s="148">
        <v>1</v>
      </c>
    </row>
    <row r="58" spans="1:11" ht="67.5" x14ac:dyDescent="0.25">
      <c r="A58" s="146">
        <v>49</v>
      </c>
      <c r="B58" s="33" t="s">
        <v>300</v>
      </c>
      <c r="C58" s="9" t="s">
        <v>288</v>
      </c>
      <c r="D58" s="9" t="s">
        <v>288</v>
      </c>
      <c r="E58" s="9" t="s">
        <v>23</v>
      </c>
      <c r="F58" s="9" t="s">
        <v>535</v>
      </c>
      <c r="G58" s="23" t="s">
        <v>301</v>
      </c>
      <c r="H58" s="9" t="s">
        <v>302</v>
      </c>
      <c r="I58" s="9" t="s">
        <v>303</v>
      </c>
      <c r="J58" s="147">
        <v>59001421.390000001</v>
      </c>
      <c r="K58" s="148">
        <v>0.60219999999999996</v>
      </c>
    </row>
    <row r="59" spans="1:11" ht="33.75" x14ac:dyDescent="0.25">
      <c r="A59" s="146">
        <v>50</v>
      </c>
      <c r="B59" s="33" t="s">
        <v>305</v>
      </c>
      <c r="C59" s="9" t="s">
        <v>307</v>
      </c>
      <c r="D59" s="9" t="s">
        <v>308</v>
      </c>
      <c r="E59" s="9" t="s">
        <v>306</v>
      </c>
      <c r="F59" s="9" t="s">
        <v>535</v>
      </c>
      <c r="G59" s="23" t="s">
        <v>309</v>
      </c>
      <c r="H59" s="9" t="s">
        <v>389</v>
      </c>
      <c r="I59" s="9" t="s">
        <v>390</v>
      </c>
      <c r="J59" s="147">
        <v>1584969.1319999998</v>
      </c>
      <c r="K59" s="148">
        <v>1</v>
      </c>
    </row>
    <row r="60" spans="1:11" ht="22.5" x14ac:dyDescent="0.25">
      <c r="A60" s="146">
        <v>51</v>
      </c>
      <c r="B60" s="33" t="s">
        <v>305</v>
      </c>
      <c r="C60" s="9" t="s">
        <v>173</v>
      </c>
      <c r="D60" s="9" t="s">
        <v>174</v>
      </c>
      <c r="E60" s="9" t="s">
        <v>23</v>
      </c>
      <c r="F60" s="9" t="s">
        <v>536</v>
      </c>
      <c r="G60" s="23" t="s">
        <v>310</v>
      </c>
      <c r="H60" s="9" t="s">
        <v>311</v>
      </c>
      <c r="I60" s="9" t="s">
        <v>312</v>
      </c>
      <c r="J60" s="147">
        <v>44999.995999999992</v>
      </c>
      <c r="K60" s="148">
        <v>1</v>
      </c>
    </row>
    <row r="61" spans="1:11" ht="22.5" x14ac:dyDescent="0.25">
      <c r="A61" s="146">
        <v>52</v>
      </c>
      <c r="B61" s="33" t="s">
        <v>305</v>
      </c>
      <c r="C61" s="9" t="s">
        <v>74</v>
      </c>
      <c r="D61" s="9" t="s">
        <v>313</v>
      </c>
      <c r="E61" s="9" t="s">
        <v>35</v>
      </c>
      <c r="F61" s="9" t="s">
        <v>536</v>
      </c>
      <c r="G61" s="23" t="s">
        <v>314</v>
      </c>
      <c r="H61" s="9" t="s">
        <v>315</v>
      </c>
      <c r="I61" s="9" t="s">
        <v>316</v>
      </c>
      <c r="J61" s="147">
        <v>133399.96519999998</v>
      </c>
      <c r="K61" s="148">
        <v>0.2</v>
      </c>
    </row>
    <row r="62" spans="1:11" ht="22.5" x14ac:dyDescent="0.25">
      <c r="A62" s="146">
        <v>53</v>
      </c>
      <c r="B62" s="33" t="s">
        <v>305</v>
      </c>
      <c r="C62" s="9" t="s">
        <v>74</v>
      </c>
      <c r="D62" s="9" t="s">
        <v>317</v>
      </c>
      <c r="E62" s="9" t="s">
        <v>35</v>
      </c>
      <c r="F62" s="9" t="s">
        <v>536</v>
      </c>
      <c r="G62" s="23" t="s">
        <v>314</v>
      </c>
      <c r="H62" s="9" t="s">
        <v>315</v>
      </c>
      <c r="I62" s="9" t="s">
        <v>316</v>
      </c>
      <c r="J62" s="147">
        <v>133399.96519999998</v>
      </c>
      <c r="K62" s="148">
        <v>0.2</v>
      </c>
    </row>
    <row r="63" spans="1:11" ht="22.5" x14ac:dyDescent="0.25">
      <c r="A63" s="146">
        <v>54</v>
      </c>
      <c r="B63" s="33" t="s">
        <v>305</v>
      </c>
      <c r="C63" s="9" t="s">
        <v>74</v>
      </c>
      <c r="D63" s="9" t="s">
        <v>318</v>
      </c>
      <c r="E63" s="9" t="s">
        <v>35</v>
      </c>
      <c r="F63" s="9" t="s">
        <v>536</v>
      </c>
      <c r="G63" s="23" t="s">
        <v>314</v>
      </c>
      <c r="H63" s="9" t="s">
        <v>315</v>
      </c>
      <c r="I63" s="9" t="s">
        <v>316</v>
      </c>
      <c r="J63" s="147">
        <v>133399.96519999998</v>
      </c>
      <c r="K63" s="148">
        <v>0.2</v>
      </c>
    </row>
    <row r="64" spans="1:11" ht="22.5" x14ac:dyDescent="0.25">
      <c r="A64" s="146">
        <v>55</v>
      </c>
      <c r="B64" s="33" t="s">
        <v>305</v>
      </c>
      <c r="C64" s="9" t="s">
        <v>319</v>
      </c>
      <c r="D64" s="9" t="s">
        <v>320</v>
      </c>
      <c r="E64" s="9" t="s">
        <v>35</v>
      </c>
      <c r="F64" s="9" t="s">
        <v>535</v>
      </c>
      <c r="G64" s="23" t="s">
        <v>321</v>
      </c>
      <c r="H64" s="9" t="s">
        <v>393</v>
      </c>
      <c r="I64" s="9" t="s">
        <v>394</v>
      </c>
      <c r="J64" s="147">
        <v>815521.41199999989</v>
      </c>
      <c r="K64" s="148">
        <v>0.72160000000000002</v>
      </c>
    </row>
    <row r="65" spans="1:11" ht="56.25" x14ac:dyDescent="0.25">
      <c r="A65" s="146">
        <v>56</v>
      </c>
      <c r="B65" s="33" t="s">
        <v>305</v>
      </c>
      <c r="C65" s="9" t="s">
        <v>319</v>
      </c>
      <c r="D65" s="9" t="s">
        <v>320</v>
      </c>
      <c r="E65" s="9" t="s">
        <v>35</v>
      </c>
      <c r="F65" s="9" t="s">
        <v>535</v>
      </c>
      <c r="G65" s="23" t="s">
        <v>322</v>
      </c>
      <c r="H65" s="9" t="s">
        <v>433</v>
      </c>
      <c r="I65" s="9" t="s">
        <v>432</v>
      </c>
      <c r="J65" s="147">
        <v>933218.65</v>
      </c>
      <c r="K65" s="148">
        <v>0.66</v>
      </c>
    </row>
    <row r="66" spans="1:11" ht="56.25" x14ac:dyDescent="0.25">
      <c r="A66" s="146">
        <v>57</v>
      </c>
      <c r="B66" s="33" t="s">
        <v>305</v>
      </c>
      <c r="C66" s="9" t="s">
        <v>319</v>
      </c>
      <c r="D66" s="9" t="s">
        <v>323</v>
      </c>
      <c r="E66" s="9" t="s">
        <v>35</v>
      </c>
      <c r="F66" s="9" t="s">
        <v>535</v>
      </c>
      <c r="G66" s="23" t="s">
        <v>324</v>
      </c>
      <c r="H66" s="9" t="s">
        <v>433</v>
      </c>
      <c r="I66" s="9" t="s">
        <v>434</v>
      </c>
      <c r="J66" s="147">
        <v>377053.29</v>
      </c>
      <c r="K66" s="148">
        <v>0.53</v>
      </c>
    </row>
    <row r="67" spans="1:11" ht="22.5" x14ac:dyDescent="0.25">
      <c r="A67" s="146">
        <v>58</v>
      </c>
      <c r="B67" s="33" t="s">
        <v>305</v>
      </c>
      <c r="C67" s="9" t="s">
        <v>288</v>
      </c>
      <c r="D67" s="9" t="s">
        <v>288</v>
      </c>
      <c r="E67" s="9" t="s">
        <v>23</v>
      </c>
      <c r="F67" s="9" t="s">
        <v>536</v>
      </c>
      <c r="G67" s="23" t="s">
        <v>326</v>
      </c>
      <c r="H67" s="9" t="s">
        <v>311</v>
      </c>
      <c r="I67" s="9" t="s">
        <v>327</v>
      </c>
      <c r="J67" s="147">
        <v>101999.99479999999</v>
      </c>
      <c r="K67" s="148">
        <v>1</v>
      </c>
    </row>
    <row r="68" spans="1:11" ht="22.5" x14ac:dyDescent="0.25">
      <c r="A68" s="146">
        <v>59</v>
      </c>
      <c r="B68" s="33" t="s">
        <v>305</v>
      </c>
      <c r="C68" s="9" t="s">
        <v>288</v>
      </c>
      <c r="D68" s="9" t="s">
        <v>288</v>
      </c>
      <c r="E68" s="9" t="s">
        <v>23</v>
      </c>
      <c r="F68" s="9" t="s">
        <v>536</v>
      </c>
      <c r="G68" s="23" t="s">
        <v>328</v>
      </c>
      <c r="H68" s="9" t="s">
        <v>315</v>
      </c>
      <c r="I68" s="9" t="s">
        <v>329</v>
      </c>
      <c r="J68" s="147">
        <v>579991.10279999999</v>
      </c>
      <c r="K68" s="148">
        <v>1</v>
      </c>
    </row>
    <row r="69" spans="1:11" ht="33.75" x14ac:dyDescent="0.25">
      <c r="A69" s="146">
        <v>60</v>
      </c>
      <c r="B69" s="33" t="s">
        <v>305</v>
      </c>
      <c r="C69" s="9" t="s">
        <v>288</v>
      </c>
      <c r="D69" s="9" t="s">
        <v>288</v>
      </c>
      <c r="E69" s="9" t="s">
        <v>23</v>
      </c>
      <c r="F69" s="9" t="s">
        <v>537</v>
      </c>
      <c r="G69" s="23" t="s">
        <v>411</v>
      </c>
      <c r="H69" s="9" t="s">
        <v>414</v>
      </c>
      <c r="I69" s="9" t="s">
        <v>415</v>
      </c>
      <c r="J69" s="147">
        <v>3205830.5315999994</v>
      </c>
      <c r="K69" s="148">
        <v>0.05</v>
      </c>
    </row>
    <row r="70" spans="1:11" ht="33.75" x14ac:dyDescent="0.25">
      <c r="A70" s="146">
        <v>61</v>
      </c>
      <c r="B70" s="33" t="s">
        <v>305</v>
      </c>
      <c r="C70" s="9" t="s">
        <v>136</v>
      </c>
      <c r="D70" s="9" t="s">
        <v>412</v>
      </c>
      <c r="E70" s="9" t="s">
        <v>38</v>
      </c>
      <c r="F70" s="9" t="s">
        <v>535</v>
      </c>
      <c r="G70" s="23" t="s">
        <v>413</v>
      </c>
      <c r="H70" s="9" t="s">
        <v>511</v>
      </c>
      <c r="I70" s="9" t="s">
        <v>516</v>
      </c>
      <c r="J70" s="147">
        <v>1267320.3115999999</v>
      </c>
      <c r="K70" s="148">
        <v>0</v>
      </c>
    </row>
    <row r="71" spans="1:11" ht="22.5" x14ac:dyDescent="0.25">
      <c r="A71" s="146">
        <v>62</v>
      </c>
      <c r="B71" s="33" t="s">
        <v>305</v>
      </c>
      <c r="C71" s="9" t="s">
        <v>85</v>
      </c>
      <c r="D71" s="9" t="s">
        <v>330</v>
      </c>
      <c r="E71" s="9" t="s">
        <v>35</v>
      </c>
      <c r="F71" s="9" t="s">
        <v>536</v>
      </c>
      <c r="G71" s="23" t="s">
        <v>314</v>
      </c>
      <c r="H71" s="9" t="s">
        <v>315</v>
      </c>
      <c r="I71" s="9" t="s">
        <v>331</v>
      </c>
      <c r="J71" s="147">
        <v>133399.826</v>
      </c>
      <c r="K71" s="148">
        <v>0.8</v>
      </c>
    </row>
    <row r="72" spans="1:11" ht="22.5" x14ac:dyDescent="0.25">
      <c r="A72" s="146">
        <v>63</v>
      </c>
      <c r="B72" s="33" t="s">
        <v>305</v>
      </c>
      <c r="C72" s="9" t="s">
        <v>85</v>
      </c>
      <c r="D72" s="9" t="s">
        <v>332</v>
      </c>
      <c r="E72" s="9" t="s">
        <v>35</v>
      </c>
      <c r="F72" s="9" t="s">
        <v>536</v>
      </c>
      <c r="G72" s="23" t="s">
        <v>314</v>
      </c>
      <c r="H72" s="9" t="s">
        <v>315</v>
      </c>
      <c r="I72" s="9" t="s">
        <v>331</v>
      </c>
      <c r="J72" s="147">
        <v>133399.826</v>
      </c>
      <c r="K72" s="148">
        <v>0.8</v>
      </c>
    </row>
    <row r="73" spans="1:11" ht="33.75" x14ac:dyDescent="0.25">
      <c r="A73" s="146">
        <v>64</v>
      </c>
      <c r="B73" s="33" t="s">
        <v>305</v>
      </c>
      <c r="C73" s="9" t="s">
        <v>86</v>
      </c>
      <c r="D73" s="9" t="s">
        <v>333</v>
      </c>
      <c r="E73" s="9" t="s">
        <v>35</v>
      </c>
      <c r="F73" s="9" t="s">
        <v>536</v>
      </c>
      <c r="G73" s="23" t="s">
        <v>314</v>
      </c>
      <c r="H73" s="9" t="s">
        <v>334</v>
      </c>
      <c r="I73" s="9" t="s">
        <v>335</v>
      </c>
      <c r="J73" s="147">
        <v>121664.74399999999</v>
      </c>
      <c r="K73" s="148">
        <v>0.95</v>
      </c>
    </row>
    <row r="74" spans="1:11" ht="36" x14ac:dyDescent="0.25">
      <c r="A74" s="146">
        <v>65</v>
      </c>
      <c r="B74" s="33" t="s">
        <v>305</v>
      </c>
      <c r="C74" s="9" t="s">
        <v>86</v>
      </c>
      <c r="D74" s="9" t="s">
        <v>451</v>
      </c>
      <c r="E74" s="9" t="s">
        <v>35</v>
      </c>
      <c r="F74" s="9" t="s">
        <v>535</v>
      </c>
      <c r="G74" s="23" t="s">
        <v>338</v>
      </c>
      <c r="H74" s="9" t="s">
        <v>293</v>
      </c>
      <c r="I74" s="9" t="s">
        <v>430</v>
      </c>
      <c r="J74" s="147">
        <v>280657.28000000003</v>
      </c>
      <c r="K74" s="148">
        <v>1</v>
      </c>
    </row>
    <row r="75" spans="1:11" ht="33.75" x14ac:dyDescent="0.25">
      <c r="A75" s="146">
        <v>66</v>
      </c>
      <c r="B75" s="33" t="s">
        <v>305</v>
      </c>
      <c r="C75" s="9" t="s">
        <v>86</v>
      </c>
      <c r="D75" s="9" t="s">
        <v>336</v>
      </c>
      <c r="E75" s="9" t="s">
        <v>35</v>
      </c>
      <c r="F75" s="9" t="s">
        <v>536</v>
      </c>
      <c r="G75" s="23" t="s">
        <v>314</v>
      </c>
      <c r="H75" s="9" t="s">
        <v>334</v>
      </c>
      <c r="I75" s="9" t="s">
        <v>335</v>
      </c>
      <c r="J75" s="147">
        <v>121664.74399999999</v>
      </c>
      <c r="K75" s="148">
        <v>0.95</v>
      </c>
    </row>
    <row r="76" spans="1:11" ht="33.75" x14ac:dyDescent="0.25">
      <c r="A76" s="146">
        <v>67</v>
      </c>
      <c r="B76" s="33" t="s">
        <v>305</v>
      </c>
      <c r="C76" s="9" t="s">
        <v>86</v>
      </c>
      <c r="D76" s="9" t="s">
        <v>337</v>
      </c>
      <c r="E76" s="9" t="s">
        <v>35</v>
      </c>
      <c r="F76" s="9" t="s">
        <v>536</v>
      </c>
      <c r="G76" s="23" t="s">
        <v>314</v>
      </c>
      <c r="H76" s="9" t="s">
        <v>334</v>
      </c>
      <c r="I76" s="9" t="s">
        <v>335</v>
      </c>
      <c r="J76" s="147">
        <v>121664.74399999999</v>
      </c>
      <c r="K76" s="148">
        <v>0.95</v>
      </c>
    </row>
    <row r="77" spans="1:11" ht="33.75" x14ac:dyDescent="0.25">
      <c r="A77" s="146">
        <v>68</v>
      </c>
      <c r="B77" s="33" t="s">
        <v>305</v>
      </c>
      <c r="C77" s="9" t="s">
        <v>339</v>
      </c>
      <c r="D77" s="9" t="s">
        <v>340</v>
      </c>
      <c r="E77" s="9" t="s">
        <v>35</v>
      </c>
      <c r="F77" s="9" t="s">
        <v>536</v>
      </c>
      <c r="G77" s="23" t="s">
        <v>314</v>
      </c>
      <c r="H77" s="9" t="s">
        <v>334</v>
      </c>
      <c r="I77" s="9" t="s">
        <v>335</v>
      </c>
      <c r="J77" s="147">
        <v>121664.74399999999</v>
      </c>
      <c r="K77" s="148">
        <v>0.95</v>
      </c>
    </row>
    <row r="78" spans="1:11" ht="33.75" x14ac:dyDescent="0.25">
      <c r="A78" s="146">
        <v>69</v>
      </c>
      <c r="B78" s="33" t="s">
        <v>305</v>
      </c>
      <c r="C78" s="9" t="s">
        <v>2</v>
      </c>
      <c r="D78" s="9" t="s">
        <v>342</v>
      </c>
      <c r="E78" s="9" t="s">
        <v>341</v>
      </c>
      <c r="F78" s="9" t="s">
        <v>535</v>
      </c>
      <c r="G78" s="23" t="s">
        <v>343</v>
      </c>
      <c r="H78" s="9" t="s">
        <v>293</v>
      </c>
      <c r="I78" s="9" t="s">
        <v>386</v>
      </c>
      <c r="J78" s="147">
        <v>1628669.68</v>
      </c>
      <c r="K78" s="148">
        <v>1</v>
      </c>
    </row>
    <row r="79" spans="1:11" ht="63" x14ac:dyDescent="0.25">
      <c r="A79" s="146">
        <v>70</v>
      </c>
      <c r="B79" s="33" t="s">
        <v>305</v>
      </c>
      <c r="C79" s="9" t="s">
        <v>2</v>
      </c>
      <c r="D79" s="9" t="s">
        <v>47</v>
      </c>
      <c r="E79" s="9" t="s">
        <v>38</v>
      </c>
      <c r="F79" s="9" t="s">
        <v>535</v>
      </c>
      <c r="G79" s="23" t="s">
        <v>344</v>
      </c>
      <c r="H79" s="9" t="s">
        <v>345</v>
      </c>
      <c r="I79" s="9" t="s">
        <v>346</v>
      </c>
      <c r="J79" s="147">
        <v>1552116.2</v>
      </c>
      <c r="K79" s="148">
        <v>1</v>
      </c>
    </row>
    <row r="80" spans="1:11" ht="33.75" x14ac:dyDescent="0.25">
      <c r="A80" s="146">
        <v>71</v>
      </c>
      <c r="B80" s="33" t="s">
        <v>305</v>
      </c>
      <c r="C80" s="9" t="s">
        <v>2</v>
      </c>
      <c r="D80" s="9" t="s">
        <v>47</v>
      </c>
      <c r="E80" s="9" t="s">
        <v>325</v>
      </c>
      <c r="F80" s="9" t="s">
        <v>535</v>
      </c>
      <c r="G80" s="23" t="s">
        <v>347</v>
      </c>
      <c r="H80" s="9" t="s">
        <v>391</v>
      </c>
      <c r="I80" s="9" t="s">
        <v>472</v>
      </c>
      <c r="J80" s="147">
        <v>2992474.33</v>
      </c>
      <c r="K80" s="148">
        <v>0.191</v>
      </c>
    </row>
    <row r="81" spans="1:11" ht="45" x14ac:dyDescent="0.25">
      <c r="A81" s="146">
        <v>72</v>
      </c>
      <c r="B81" s="33" t="s">
        <v>305</v>
      </c>
      <c r="C81" s="9" t="s">
        <v>382</v>
      </c>
      <c r="D81" s="9" t="s">
        <v>52</v>
      </c>
      <c r="E81" s="9" t="s">
        <v>23</v>
      </c>
      <c r="F81" s="9" t="s">
        <v>536</v>
      </c>
      <c r="G81" s="23" t="s">
        <v>383</v>
      </c>
      <c r="H81" s="9" t="s">
        <v>384</v>
      </c>
      <c r="I81" s="9" t="s">
        <v>385</v>
      </c>
      <c r="J81" s="147">
        <v>256123.05839999998</v>
      </c>
      <c r="K81" s="148">
        <v>1</v>
      </c>
    </row>
    <row r="82" spans="1:11" ht="33.75" x14ac:dyDescent="0.25">
      <c r="A82" s="146">
        <v>73</v>
      </c>
      <c r="B82" s="33" t="s">
        <v>305</v>
      </c>
      <c r="C82" s="9" t="s">
        <v>348</v>
      </c>
      <c r="D82" s="9" t="s">
        <v>349</v>
      </c>
      <c r="E82" s="9" t="s">
        <v>341</v>
      </c>
      <c r="F82" s="9" t="s">
        <v>535</v>
      </c>
      <c r="G82" s="23" t="s">
        <v>350</v>
      </c>
      <c r="H82" s="9" t="s">
        <v>351</v>
      </c>
      <c r="I82" s="9" t="s">
        <v>352</v>
      </c>
      <c r="J82" s="147">
        <v>2203364.1343999999</v>
      </c>
      <c r="K82" s="148">
        <v>0.95</v>
      </c>
    </row>
    <row r="83" spans="1:11" ht="33.75" x14ac:dyDescent="0.25">
      <c r="A83" s="146">
        <v>74</v>
      </c>
      <c r="B83" s="33" t="s">
        <v>305</v>
      </c>
      <c r="C83" s="9" t="s">
        <v>353</v>
      </c>
      <c r="D83" s="9" t="s">
        <v>354</v>
      </c>
      <c r="E83" s="9" t="s">
        <v>35</v>
      </c>
      <c r="F83" s="9" t="s">
        <v>535</v>
      </c>
      <c r="G83" s="23" t="s">
        <v>355</v>
      </c>
      <c r="H83" s="9" t="s">
        <v>387</v>
      </c>
      <c r="I83" s="9" t="s">
        <v>388</v>
      </c>
      <c r="J83" s="147">
        <v>2243049.1148000001</v>
      </c>
      <c r="K83" s="148">
        <v>0.84</v>
      </c>
    </row>
    <row r="84" spans="1:11" ht="33.75" x14ac:dyDescent="0.25">
      <c r="A84" s="146">
        <v>75</v>
      </c>
      <c r="B84" s="33" t="s">
        <v>305</v>
      </c>
      <c r="C84" s="9" t="s">
        <v>356</v>
      </c>
      <c r="D84" s="9" t="s">
        <v>357</v>
      </c>
      <c r="E84" s="9" t="s">
        <v>35</v>
      </c>
      <c r="F84" s="9" t="s">
        <v>535</v>
      </c>
      <c r="G84" s="23" t="s">
        <v>358</v>
      </c>
      <c r="H84" s="9" t="s">
        <v>406</v>
      </c>
      <c r="I84" s="9" t="s">
        <v>407</v>
      </c>
      <c r="J84" s="147">
        <v>360625.98519999994</v>
      </c>
      <c r="K84" s="148">
        <v>1</v>
      </c>
    </row>
    <row r="85" spans="1:11" ht="22.5" x14ac:dyDescent="0.25">
      <c r="A85" s="146">
        <v>76</v>
      </c>
      <c r="B85" s="33" t="s">
        <v>305</v>
      </c>
      <c r="C85" s="9" t="s">
        <v>90</v>
      </c>
      <c r="D85" s="9" t="s">
        <v>360</v>
      </c>
      <c r="E85" s="9" t="s">
        <v>35</v>
      </c>
      <c r="F85" s="9" t="s">
        <v>536</v>
      </c>
      <c r="G85" s="23" t="s">
        <v>314</v>
      </c>
      <c r="H85" s="9" t="s">
        <v>315</v>
      </c>
      <c r="I85" s="9" t="s">
        <v>331</v>
      </c>
      <c r="J85" s="147">
        <v>133399.826</v>
      </c>
      <c r="K85" s="148">
        <v>0.8</v>
      </c>
    </row>
    <row r="86" spans="1:11" ht="22.5" x14ac:dyDescent="0.25">
      <c r="A86" s="146">
        <v>77</v>
      </c>
      <c r="B86" s="33" t="s">
        <v>305</v>
      </c>
      <c r="C86" s="9" t="s">
        <v>90</v>
      </c>
      <c r="D86" s="9" t="s">
        <v>359</v>
      </c>
      <c r="E86" s="9" t="s">
        <v>35</v>
      </c>
      <c r="F86" s="9" t="s">
        <v>536</v>
      </c>
      <c r="G86" s="23" t="s">
        <v>314</v>
      </c>
      <c r="H86" s="9" t="s">
        <v>315</v>
      </c>
      <c r="I86" s="9" t="s">
        <v>331</v>
      </c>
      <c r="J86" s="147">
        <v>133399.826</v>
      </c>
      <c r="K86" s="148">
        <v>0.8</v>
      </c>
    </row>
    <row r="87" spans="1:11" ht="33.75" x14ac:dyDescent="0.25">
      <c r="A87" s="146">
        <v>78</v>
      </c>
      <c r="B87" s="33" t="s">
        <v>305</v>
      </c>
      <c r="C87" s="9" t="s">
        <v>361</v>
      </c>
      <c r="D87" s="9" t="s">
        <v>275</v>
      </c>
      <c r="E87" s="9" t="s">
        <v>35</v>
      </c>
      <c r="F87" s="9" t="s">
        <v>535</v>
      </c>
      <c r="G87" s="23" t="s">
        <v>362</v>
      </c>
      <c r="H87" s="9" t="s">
        <v>395</v>
      </c>
      <c r="I87" s="9" t="s">
        <v>396</v>
      </c>
      <c r="J87" s="147">
        <v>1101067.4527999999</v>
      </c>
      <c r="K87" s="148">
        <v>1</v>
      </c>
    </row>
    <row r="88" spans="1:11" ht="33.75" x14ac:dyDescent="0.25">
      <c r="A88" s="146">
        <v>79</v>
      </c>
      <c r="B88" s="33" t="s">
        <v>305</v>
      </c>
      <c r="C88" s="9" t="s">
        <v>361</v>
      </c>
      <c r="D88" s="9" t="s">
        <v>275</v>
      </c>
      <c r="E88" s="9" t="s">
        <v>35</v>
      </c>
      <c r="F88" s="9" t="s">
        <v>535</v>
      </c>
      <c r="G88" s="23" t="s">
        <v>510</v>
      </c>
      <c r="H88" s="9" t="s">
        <v>387</v>
      </c>
      <c r="I88" s="9" t="s">
        <v>521</v>
      </c>
      <c r="J88" s="147">
        <v>1579162.7287999999</v>
      </c>
      <c r="K88" s="148">
        <v>0</v>
      </c>
    </row>
    <row r="89" spans="1:11" ht="22.5" x14ac:dyDescent="0.25">
      <c r="A89" s="146">
        <v>80</v>
      </c>
      <c r="B89" s="33" t="s">
        <v>305</v>
      </c>
      <c r="C89" s="9" t="s">
        <v>361</v>
      </c>
      <c r="D89" s="9" t="s">
        <v>361</v>
      </c>
      <c r="E89" s="9" t="s">
        <v>35</v>
      </c>
      <c r="F89" s="9" t="s">
        <v>535</v>
      </c>
      <c r="G89" s="23" t="s">
        <v>363</v>
      </c>
      <c r="H89" s="9" t="s">
        <v>391</v>
      </c>
      <c r="I89" s="9" t="s">
        <v>392</v>
      </c>
      <c r="J89" s="147">
        <v>1701250.7799999998</v>
      </c>
      <c r="K89" s="148">
        <v>0.39300000000000002</v>
      </c>
    </row>
    <row r="90" spans="1:11" ht="22.5" x14ac:dyDescent="0.25">
      <c r="A90" s="146">
        <v>81</v>
      </c>
      <c r="B90" s="33" t="s">
        <v>305</v>
      </c>
      <c r="C90" s="9" t="s">
        <v>361</v>
      </c>
      <c r="D90" s="9" t="s">
        <v>361</v>
      </c>
      <c r="E90" s="9" t="s">
        <v>35</v>
      </c>
      <c r="F90" s="9" t="s">
        <v>535</v>
      </c>
      <c r="G90" s="23" t="s">
        <v>364</v>
      </c>
      <c r="H90" s="9" t="s">
        <v>435</v>
      </c>
      <c r="I90" s="9" t="s">
        <v>436</v>
      </c>
      <c r="J90" s="147">
        <v>2290211.56</v>
      </c>
      <c r="K90" s="148">
        <v>0.02</v>
      </c>
    </row>
    <row r="91" spans="1:11" ht="22.5" x14ac:dyDescent="0.25">
      <c r="A91" s="146">
        <v>82</v>
      </c>
      <c r="B91" s="33" t="s">
        <v>305</v>
      </c>
      <c r="C91" s="9" t="s">
        <v>365</v>
      </c>
      <c r="D91" s="9" t="s">
        <v>366</v>
      </c>
      <c r="E91" s="9" t="s">
        <v>35</v>
      </c>
      <c r="F91" s="9" t="s">
        <v>535</v>
      </c>
      <c r="G91" s="23" t="s">
        <v>367</v>
      </c>
      <c r="H91" s="9" t="s">
        <v>369</v>
      </c>
      <c r="I91" s="9" t="s">
        <v>408</v>
      </c>
      <c r="J91" s="147">
        <v>929092.25599999994</v>
      </c>
      <c r="K91" s="148">
        <v>1</v>
      </c>
    </row>
    <row r="92" spans="1:11" ht="33.75" x14ac:dyDescent="0.25">
      <c r="A92" s="146">
        <v>83</v>
      </c>
      <c r="B92" s="33" t="s">
        <v>305</v>
      </c>
      <c r="C92" s="9" t="s">
        <v>365</v>
      </c>
      <c r="D92" s="9" t="s">
        <v>490</v>
      </c>
      <c r="E92" s="9" t="s">
        <v>35</v>
      </c>
      <c r="F92" s="9" t="s">
        <v>535</v>
      </c>
      <c r="G92" s="23" t="s">
        <v>512</v>
      </c>
      <c r="H92" s="9" t="s">
        <v>524</v>
      </c>
      <c r="I92" s="9" t="s">
        <v>525</v>
      </c>
      <c r="J92" s="147">
        <v>976760.34479999996</v>
      </c>
      <c r="K92" s="148">
        <v>0</v>
      </c>
    </row>
    <row r="93" spans="1:11" ht="33.75" x14ac:dyDescent="0.25">
      <c r="A93" s="146">
        <v>84</v>
      </c>
      <c r="B93" s="33" t="s">
        <v>305</v>
      </c>
      <c r="C93" s="9" t="s">
        <v>279</v>
      </c>
      <c r="D93" s="9" t="s">
        <v>279</v>
      </c>
      <c r="E93" s="9" t="s">
        <v>35</v>
      </c>
      <c r="F93" s="9" t="s">
        <v>535</v>
      </c>
      <c r="G93" s="23" t="s">
        <v>368</v>
      </c>
      <c r="H93" s="9" t="s">
        <v>369</v>
      </c>
      <c r="I93" s="9" t="s">
        <v>370</v>
      </c>
      <c r="J93" s="147">
        <v>214298.4</v>
      </c>
      <c r="K93" s="148">
        <v>1</v>
      </c>
    </row>
    <row r="94" spans="1:11" ht="33.75" x14ac:dyDescent="0.25">
      <c r="A94" s="146">
        <v>85</v>
      </c>
      <c r="B94" s="33" t="s">
        <v>305</v>
      </c>
      <c r="C94" s="9" t="s">
        <v>279</v>
      </c>
      <c r="D94" s="9" t="s">
        <v>279</v>
      </c>
      <c r="E94" s="9" t="s">
        <v>35</v>
      </c>
      <c r="F94" s="9" t="s">
        <v>535</v>
      </c>
      <c r="G94" s="23" t="s">
        <v>371</v>
      </c>
      <c r="H94" s="9" t="s">
        <v>409</v>
      </c>
      <c r="I94" s="9" t="s">
        <v>410</v>
      </c>
      <c r="J94" s="147">
        <v>1832012.6616</v>
      </c>
      <c r="K94" s="148">
        <v>0.75700000000000001</v>
      </c>
    </row>
    <row r="95" spans="1:11" ht="45" x14ac:dyDescent="0.25">
      <c r="A95" s="146">
        <v>86</v>
      </c>
      <c r="B95" s="33" t="s">
        <v>305</v>
      </c>
      <c r="C95" s="9" t="s">
        <v>375</v>
      </c>
      <c r="D95" s="9" t="s">
        <v>376</v>
      </c>
      <c r="E95" s="9" t="s">
        <v>35</v>
      </c>
      <c r="F95" s="9" t="s">
        <v>535</v>
      </c>
      <c r="G95" s="23" t="s">
        <v>377</v>
      </c>
      <c r="H95" s="9" t="s">
        <v>397</v>
      </c>
      <c r="I95" s="9" t="s">
        <v>398</v>
      </c>
      <c r="J95" s="147">
        <v>976699.41999999993</v>
      </c>
      <c r="K95" s="148">
        <v>0.22</v>
      </c>
    </row>
    <row r="96" spans="1:11" ht="45" x14ac:dyDescent="0.25">
      <c r="A96" s="146">
        <v>87</v>
      </c>
      <c r="B96" s="33" t="s">
        <v>305</v>
      </c>
      <c r="C96" s="9" t="s">
        <v>373</v>
      </c>
      <c r="D96" s="9" t="s">
        <v>373</v>
      </c>
      <c r="E96" s="9" t="s">
        <v>372</v>
      </c>
      <c r="F96" s="9" t="s">
        <v>535</v>
      </c>
      <c r="G96" s="23" t="s">
        <v>374</v>
      </c>
      <c r="H96" s="9" t="s">
        <v>404</v>
      </c>
      <c r="I96" s="9" t="s">
        <v>405</v>
      </c>
      <c r="J96" s="147">
        <v>984314.06759999995</v>
      </c>
      <c r="K96" s="148">
        <v>0.21099999999999999</v>
      </c>
    </row>
    <row r="97" spans="1:11" ht="22.5" x14ac:dyDescent="0.25">
      <c r="A97" s="146">
        <v>88</v>
      </c>
      <c r="B97" s="33" t="s">
        <v>305</v>
      </c>
      <c r="C97" s="9" t="s">
        <v>378</v>
      </c>
      <c r="D97" s="9" t="s">
        <v>378</v>
      </c>
      <c r="E97" s="9" t="s">
        <v>23</v>
      </c>
      <c r="F97" s="9" t="s">
        <v>536</v>
      </c>
      <c r="G97" s="23" t="s">
        <v>379</v>
      </c>
      <c r="H97" s="9" t="s">
        <v>311</v>
      </c>
      <c r="I97" s="9" t="s">
        <v>380</v>
      </c>
      <c r="J97" s="147">
        <v>350569.01719999994</v>
      </c>
      <c r="K97" s="148">
        <v>1</v>
      </c>
    </row>
    <row r="98" spans="1:11" ht="33.75" x14ac:dyDescent="0.25">
      <c r="A98" s="146">
        <v>89</v>
      </c>
      <c r="B98" s="33" t="s">
        <v>305</v>
      </c>
      <c r="C98" s="9" t="s">
        <v>97</v>
      </c>
      <c r="D98" s="9" t="s">
        <v>381</v>
      </c>
      <c r="E98" s="9" t="s">
        <v>35</v>
      </c>
      <c r="F98" s="9" t="s">
        <v>536</v>
      </c>
      <c r="G98" s="23" t="s">
        <v>314</v>
      </c>
      <c r="H98" s="9" t="s">
        <v>334</v>
      </c>
      <c r="I98" s="9" t="s">
        <v>335</v>
      </c>
      <c r="J98" s="147">
        <v>121664.74399999999</v>
      </c>
      <c r="K98" s="148">
        <v>0.95</v>
      </c>
    </row>
    <row r="99" spans="1:11" ht="33.75" x14ac:dyDescent="0.25">
      <c r="A99" s="146">
        <v>90</v>
      </c>
      <c r="B99" s="33" t="s">
        <v>403</v>
      </c>
      <c r="C99" s="9" t="s">
        <v>42</v>
      </c>
      <c r="D99" s="9" t="s">
        <v>399</v>
      </c>
      <c r="E99" s="9" t="s">
        <v>35</v>
      </c>
      <c r="F99" s="9" t="s">
        <v>535</v>
      </c>
      <c r="G99" s="23" t="s">
        <v>400</v>
      </c>
      <c r="H99" s="9" t="s">
        <v>401</v>
      </c>
      <c r="I99" s="9" t="s">
        <v>402</v>
      </c>
      <c r="J99" s="147">
        <v>2417946.56</v>
      </c>
      <c r="K99" s="148">
        <v>1</v>
      </c>
    </row>
    <row r="100" spans="1:11" x14ac:dyDescent="0.25">
      <c r="A100" s="196" t="s">
        <v>539</v>
      </c>
      <c r="B100" s="196"/>
      <c r="C100" s="196"/>
      <c r="D100" s="196"/>
      <c r="E100" s="196"/>
      <c r="F100" s="196"/>
      <c r="G100" s="196"/>
      <c r="H100" s="196"/>
      <c r="I100" s="196"/>
      <c r="J100" s="142">
        <f>SUM(J10:J99)</f>
        <v>384844853.89155978</v>
      </c>
      <c r="K100" s="143">
        <f>AVERAGE(K10:K99)</f>
        <v>0.57236222222222233</v>
      </c>
    </row>
    <row r="101" spans="1:11" x14ac:dyDescent="0.25">
      <c r="A101" s="150"/>
      <c r="B101" s="150"/>
      <c r="C101" s="150"/>
      <c r="D101" s="150"/>
      <c r="E101" s="150"/>
      <c r="F101" s="150"/>
      <c r="G101" s="150"/>
      <c r="H101" s="150"/>
      <c r="I101" s="150"/>
      <c r="J101" s="113"/>
      <c r="K101" s="141"/>
    </row>
    <row r="103" spans="1:11" ht="11.25" x14ac:dyDescent="0.25">
      <c r="A103" s="197" t="s">
        <v>540</v>
      </c>
      <c r="B103" s="197"/>
      <c r="C103" s="197"/>
      <c r="D103" s="197"/>
      <c r="E103" s="197"/>
      <c r="F103" s="197"/>
      <c r="G103" s="197"/>
      <c r="H103" s="197"/>
      <c r="I103" s="197"/>
      <c r="J103" s="197"/>
      <c r="K103" s="197"/>
    </row>
  </sheetData>
  <sheetProtection deleteRows="0"/>
  <autoFilter ref="A9:K13" xr:uid="{00000000-0009-0000-0000-000001000000}"/>
  <sortState xmlns:xlrd2="http://schemas.microsoft.com/office/spreadsheetml/2017/richdata2" ref="A10:R99">
    <sortCondition ref="B10:B99"/>
    <sortCondition ref="C10:C99"/>
    <sortCondition ref="D10:D99"/>
  </sortState>
  <mergeCells count="14">
    <mergeCell ref="A100:I100"/>
    <mergeCell ref="A103:K103"/>
    <mergeCell ref="C7:D7"/>
    <mergeCell ref="G7:G8"/>
    <mergeCell ref="E7:E8"/>
    <mergeCell ref="A6:K6"/>
    <mergeCell ref="H7:J7"/>
    <mergeCell ref="K7:K8"/>
    <mergeCell ref="A2:K2"/>
    <mergeCell ref="A3:K3"/>
    <mergeCell ref="A4:K4"/>
    <mergeCell ref="F7:F8"/>
    <mergeCell ref="B7:B8"/>
    <mergeCell ref="A7:A8"/>
  </mergeCells>
  <printOptions horizontalCentered="1"/>
  <pageMargins left="0" right="0" top="0.39370078740157483" bottom="0.39370078740157483" header="0" footer="0"/>
  <pageSetup scale="80" orientation="landscape" r:id="rId1"/>
  <headerFooter>
    <oddFooter>&amp;R&amp;"Arial,Normal"&amp;8&amp;P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F2AF-9273-4E4A-B4C3-F8F970FA3221}">
  <dimension ref="A1:N88"/>
  <sheetViews>
    <sheetView tabSelected="1" zoomScale="150" zoomScaleNormal="150" workbookViewId="0">
      <pane ySplit="8" topLeftCell="A9" activePane="bottomLeft" state="frozen"/>
      <selection pane="bottomLeft" activeCell="C87" sqref="C87"/>
    </sheetView>
  </sheetViews>
  <sheetFormatPr baseColWidth="10" defaultRowHeight="15" x14ac:dyDescent="0.25"/>
  <cols>
    <col min="1" max="1" width="3" style="151" customWidth="1"/>
    <col min="2" max="2" width="10.28515625" customWidth="1"/>
    <col min="3" max="3" width="11.140625" style="173" bestFit="1" customWidth="1"/>
    <col min="4" max="4" width="11.42578125" style="173"/>
    <col min="5" max="5" width="13.28515625" bestFit="1" customWidth="1"/>
    <col min="6" max="6" width="10.7109375" customWidth="1"/>
    <col min="7" max="7" width="35.7109375" style="152" customWidth="1"/>
    <col min="8" max="8" width="15.7109375" style="152" customWidth="1"/>
    <col min="9" max="9" width="11.140625" style="176" customWidth="1"/>
    <col min="10" max="10" width="12.5703125" style="155" bestFit="1" customWidth="1"/>
    <col min="11" max="11" width="12.5703125" style="157" bestFit="1" customWidth="1"/>
    <col min="12" max="12" width="8.140625" style="155" customWidth="1"/>
    <col min="13" max="13" width="10.42578125" style="159" customWidth="1"/>
  </cols>
  <sheetData>
    <row r="1" spans="1:13" s="1" customFormat="1" ht="11.25" x14ac:dyDescent="0.25">
      <c r="A1" s="140"/>
      <c r="B1" s="34"/>
      <c r="C1" s="171"/>
      <c r="D1" s="171"/>
      <c r="E1" s="17"/>
      <c r="F1" s="17"/>
      <c r="G1" s="24"/>
      <c r="H1" s="27"/>
      <c r="I1" s="174"/>
      <c r="J1" s="36"/>
      <c r="K1" s="35"/>
      <c r="L1" s="153"/>
      <c r="M1" s="153"/>
    </row>
    <row r="2" spans="1:13" s="1" customFormat="1" x14ac:dyDescent="0.25">
      <c r="A2" s="193" t="s">
        <v>562</v>
      </c>
      <c r="B2" s="193"/>
      <c r="C2" s="193"/>
      <c r="D2" s="193"/>
      <c r="E2" s="193"/>
      <c r="F2" s="193"/>
      <c r="G2" s="193"/>
      <c r="H2" s="193"/>
      <c r="I2" s="193"/>
      <c r="J2" s="193"/>
      <c r="K2" s="205"/>
      <c r="L2" s="193"/>
      <c r="M2" s="206"/>
    </row>
    <row r="3" spans="1:13" s="1" customFormat="1" x14ac:dyDescent="0.25">
      <c r="A3" s="193" t="s">
        <v>526</v>
      </c>
      <c r="B3" s="193"/>
      <c r="C3" s="193"/>
      <c r="D3" s="193"/>
      <c r="E3" s="193"/>
      <c r="F3" s="193"/>
      <c r="G3" s="193"/>
      <c r="H3" s="193"/>
      <c r="I3" s="193"/>
      <c r="J3" s="193"/>
      <c r="K3" s="205"/>
      <c r="L3" s="193"/>
      <c r="M3" s="206"/>
    </row>
    <row r="4" spans="1:13" s="1" customFormat="1" x14ac:dyDescent="0.25">
      <c r="A4" s="193" t="s">
        <v>687</v>
      </c>
      <c r="B4" s="193"/>
      <c r="C4" s="193"/>
      <c r="D4" s="193"/>
      <c r="E4" s="193"/>
      <c r="F4" s="193"/>
      <c r="G4" s="193"/>
      <c r="H4" s="193"/>
      <c r="I4" s="193"/>
      <c r="J4" s="193"/>
      <c r="K4" s="205"/>
      <c r="L4" s="193"/>
      <c r="M4" s="206"/>
    </row>
    <row r="5" spans="1:13" s="1" customFormat="1" ht="11.25" x14ac:dyDescent="0.25">
      <c r="A5" s="140"/>
      <c r="B5" s="34"/>
      <c r="C5" s="171"/>
      <c r="D5" s="171"/>
      <c r="E5" s="17"/>
      <c r="F5" s="17"/>
      <c r="G5" s="24"/>
      <c r="H5" s="27"/>
      <c r="I5" s="174"/>
      <c r="J5" s="36"/>
      <c r="K5" s="35"/>
      <c r="L5" s="153"/>
      <c r="M5" s="153"/>
    </row>
    <row r="6" spans="1:13" s="1" customFormat="1" ht="12.75" x14ac:dyDescent="0.25">
      <c r="A6" s="190" t="s">
        <v>563</v>
      </c>
      <c r="B6" s="190"/>
      <c r="C6" s="190"/>
      <c r="D6" s="190"/>
      <c r="E6" s="190"/>
      <c r="F6" s="190"/>
      <c r="G6" s="190"/>
      <c r="H6" s="190"/>
      <c r="I6" s="190"/>
      <c r="J6" s="190"/>
      <c r="K6" s="207"/>
      <c r="L6" s="190"/>
      <c r="M6" s="158"/>
    </row>
    <row r="7" spans="1:13" s="1" customFormat="1" ht="11.25" x14ac:dyDescent="0.25">
      <c r="A7" s="208" t="s">
        <v>40</v>
      </c>
      <c r="B7" s="208" t="s">
        <v>142</v>
      </c>
      <c r="C7" s="208" t="s">
        <v>20</v>
      </c>
      <c r="D7" s="208"/>
      <c r="E7" s="208" t="s">
        <v>10</v>
      </c>
      <c r="F7" s="208" t="s">
        <v>534</v>
      </c>
      <c r="G7" s="208" t="s">
        <v>528</v>
      </c>
      <c r="H7" s="209" t="s">
        <v>419</v>
      </c>
      <c r="I7" s="209"/>
      <c r="J7" s="209"/>
      <c r="K7" s="201" t="s">
        <v>542</v>
      </c>
      <c r="L7" s="201"/>
      <c r="M7" s="201"/>
    </row>
    <row r="8" spans="1:13" s="17" customFormat="1" ht="27" x14ac:dyDescent="0.25">
      <c r="A8" s="208"/>
      <c r="B8" s="208"/>
      <c r="C8" s="160" t="s">
        <v>0</v>
      </c>
      <c r="D8" s="160" t="s">
        <v>9</v>
      </c>
      <c r="E8" s="208"/>
      <c r="F8" s="208"/>
      <c r="G8" s="208"/>
      <c r="H8" s="160" t="s">
        <v>538</v>
      </c>
      <c r="I8" s="160" t="s">
        <v>265</v>
      </c>
      <c r="J8" s="161" t="s">
        <v>266</v>
      </c>
      <c r="K8" s="161" t="s">
        <v>296</v>
      </c>
      <c r="L8" s="162" t="s">
        <v>295</v>
      </c>
      <c r="M8" s="162" t="s">
        <v>274</v>
      </c>
    </row>
    <row r="9" spans="1:13" s="1" customFormat="1" ht="11.25" hidden="1" x14ac:dyDescent="0.25">
      <c r="A9" s="163">
        <v>1</v>
      </c>
      <c r="B9" s="164">
        <v>2</v>
      </c>
      <c r="C9" s="165">
        <v>3</v>
      </c>
      <c r="D9" s="163">
        <v>4</v>
      </c>
      <c r="E9" s="164">
        <v>5</v>
      </c>
      <c r="F9" s="165">
        <v>6</v>
      </c>
      <c r="G9" s="163">
        <v>7</v>
      </c>
      <c r="H9" s="164">
        <v>8</v>
      </c>
      <c r="I9" s="169">
        <v>9</v>
      </c>
      <c r="J9" s="163">
        <v>10</v>
      </c>
      <c r="K9" s="164">
        <v>11</v>
      </c>
      <c r="L9" s="165">
        <v>12</v>
      </c>
      <c r="M9" s="163">
        <v>13</v>
      </c>
    </row>
    <row r="10" spans="1:13" s="1" customFormat="1" ht="11.25" x14ac:dyDescent="0.25">
      <c r="A10" s="202" t="s">
        <v>667</v>
      </c>
      <c r="B10" s="203"/>
      <c r="C10" s="203"/>
      <c r="D10" s="203"/>
      <c r="E10" s="203"/>
      <c r="F10" s="203"/>
      <c r="G10" s="203"/>
      <c r="H10" s="203"/>
      <c r="I10" s="203"/>
      <c r="J10" s="203"/>
      <c r="K10" s="203"/>
      <c r="L10" s="203"/>
      <c r="M10" s="204"/>
    </row>
    <row r="11" spans="1:13" s="1" customFormat="1" ht="39" customHeight="1" x14ac:dyDescent="0.25">
      <c r="A11" s="163">
        <v>1</v>
      </c>
      <c r="B11" s="164" t="s">
        <v>543</v>
      </c>
      <c r="C11" s="166" t="s">
        <v>70</v>
      </c>
      <c r="D11" s="166" t="s">
        <v>70</v>
      </c>
      <c r="E11" s="165" t="s">
        <v>544</v>
      </c>
      <c r="F11" s="165" t="s">
        <v>535</v>
      </c>
      <c r="G11" s="166" t="s">
        <v>546</v>
      </c>
      <c r="H11" s="169" t="s">
        <v>550</v>
      </c>
      <c r="I11" s="169" t="s">
        <v>551</v>
      </c>
      <c r="J11" s="167">
        <v>69543194.103999987</v>
      </c>
      <c r="K11" s="167">
        <v>35094733.670000002</v>
      </c>
      <c r="L11" s="168">
        <v>0.62739999999999996</v>
      </c>
      <c r="M11" s="168">
        <f t="shared" ref="M11:M45" si="0">K11/J11</f>
        <v>0.50464655991378204</v>
      </c>
    </row>
    <row r="12" spans="1:13" s="1" customFormat="1" ht="30.75" customHeight="1" x14ac:dyDescent="0.25">
      <c r="A12" s="163">
        <v>2</v>
      </c>
      <c r="B12" s="164" t="s">
        <v>543</v>
      </c>
      <c r="C12" s="166" t="s">
        <v>70</v>
      </c>
      <c r="D12" s="166" t="s">
        <v>70</v>
      </c>
      <c r="E12" s="165" t="s">
        <v>544</v>
      </c>
      <c r="F12" s="165" t="s">
        <v>547</v>
      </c>
      <c r="G12" s="166" t="s">
        <v>545</v>
      </c>
      <c r="H12" s="169" t="s">
        <v>548</v>
      </c>
      <c r="I12" s="169" t="s">
        <v>549</v>
      </c>
      <c r="J12" s="167">
        <v>7093936.1519999998</v>
      </c>
      <c r="K12" s="167">
        <v>6297196.1399999987</v>
      </c>
      <c r="L12" s="168">
        <v>1</v>
      </c>
      <c r="M12" s="168">
        <f t="shared" si="0"/>
        <v>0.88768717466178837</v>
      </c>
    </row>
    <row r="13" spans="1:13" s="1" customFormat="1" ht="24.75" x14ac:dyDescent="0.25">
      <c r="A13" s="163">
        <v>3</v>
      </c>
      <c r="B13" s="164" t="s">
        <v>553</v>
      </c>
      <c r="C13" s="166" t="s">
        <v>288</v>
      </c>
      <c r="D13" s="166" t="s">
        <v>288</v>
      </c>
      <c r="E13" s="165" t="s">
        <v>306</v>
      </c>
      <c r="F13" s="165" t="s">
        <v>555</v>
      </c>
      <c r="G13" s="166" t="s">
        <v>559</v>
      </c>
      <c r="H13" s="169" t="s">
        <v>560</v>
      </c>
      <c r="I13" s="169" t="s">
        <v>561</v>
      </c>
      <c r="J13" s="167">
        <v>123327.13999999998</v>
      </c>
      <c r="K13" s="167">
        <v>123327.13399999999</v>
      </c>
      <c r="L13" s="168">
        <v>1</v>
      </c>
      <c r="M13" s="168">
        <f t="shared" ref="M13:M14" si="1">K13/J13</f>
        <v>0.99999995134890829</v>
      </c>
    </row>
    <row r="14" spans="1:13" s="1" customFormat="1" ht="27" x14ac:dyDescent="0.25">
      <c r="A14" s="163">
        <v>4</v>
      </c>
      <c r="B14" s="164" t="s">
        <v>553</v>
      </c>
      <c r="C14" s="166" t="s">
        <v>3</v>
      </c>
      <c r="D14" s="166" t="s">
        <v>138</v>
      </c>
      <c r="E14" s="165" t="s">
        <v>23</v>
      </c>
      <c r="F14" s="165" t="s">
        <v>535</v>
      </c>
      <c r="G14" s="166" t="s">
        <v>557</v>
      </c>
      <c r="H14" s="169" t="s">
        <v>287</v>
      </c>
      <c r="I14" s="169" t="s">
        <v>558</v>
      </c>
      <c r="J14" s="167">
        <v>8231649.5127999997</v>
      </c>
      <c r="K14" s="170">
        <v>8231554.4000000004</v>
      </c>
      <c r="L14" s="168">
        <v>1</v>
      </c>
      <c r="M14" s="168">
        <f t="shared" si="1"/>
        <v>0.99998844547501065</v>
      </c>
    </row>
    <row r="15" spans="1:13" s="1" customFormat="1" ht="15" customHeight="1" x14ac:dyDescent="0.25">
      <c r="A15" s="198" t="s">
        <v>666</v>
      </c>
      <c r="B15" s="199"/>
      <c r="C15" s="199"/>
      <c r="D15" s="199"/>
      <c r="E15" s="199"/>
      <c r="F15" s="199"/>
      <c r="G15" s="199"/>
      <c r="H15" s="199"/>
      <c r="I15" s="200"/>
      <c r="J15" s="177">
        <f>SUM(J11:J14)</f>
        <v>84992106.908799976</v>
      </c>
      <c r="K15" s="177">
        <f>SUM(K11:K14)</f>
        <v>49746811.344000004</v>
      </c>
      <c r="L15" s="178">
        <f>AVERAGE(L11:L14)</f>
        <v>0.90684999999999993</v>
      </c>
      <c r="M15" s="178">
        <f>K15/J15</f>
        <v>0.5853109559618328</v>
      </c>
    </row>
    <row r="16" spans="1:13" s="1" customFormat="1" ht="15" customHeight="1" x14ac:dyDescent="0.25">
      <c r="A16" s="184"/>
      <c r="B16" s="185"/>
      <c r="C16" s="185"/>
      <c r="D16" s="185"/>
      <c r="E16" s="185"/>
      <c r="F16" s="185"/>
      <c r="G16" s="185"/>
      <c r="H16" s="185"/>
      <c r="I16" s="185"/>
      <c r="J16" s="186"/>
      <c r="K16" s="186"/>
      <c r="L16" s="187"/>
      <c r="M16" s="188"/>
    </row>
    <row r="17" spans="1:13" s="1" customFormat="1" ht="11.25" x14ac:dyDescent="0.25">
      <c r="A17" s="202" t="s">
        <v>668</v>
      </c>
      <c r="B17" s="203"/>
      <c r="C17" s="203"/>
      <c r="D17" s="203"/>
      <c r="E17" s="203"/>
      <c r="F17" s="203"/>
      <c r="G17" s="203"/>
      <c r="H17" s="203"/>
      <c r="I17" s="203"/>
      <c r="J17" s="203"/>
      <c r="K17" s="203"/>
      <c r="L17" s="203"/>
      <c r="M17" s="204"/>
    </row>
    <row r="18" spans="1:13" s="1" customFormat="1" ht="30.75" customHeight="1" x14ac:dyDescent="0.25">
      <c r="A18" s="163">
        <v>1</v>
      </c>
      <c r="B18" s="164" t="s">
        <v>543</v>
      </c>
      <c r="C18" s="166" t="s">
        <v>70</v>
      </c>
      <c r="D18" s="166" t="s">
        <v>70</v>
      </c>
      <c r="E18" s="165" t="s">
        <v>544</v>
      </c>
      <c r="F18" s="165" t="s">
        <v>547</v>
      </c>
      <c r="G18" s="166" t="s">
        <v>564</v>
      </c>
      <c r="H18" s="169" t="s">
        <v>552</v>
      </c>
      <c r="I18" s="169" t="s">
        <v>565</v>
      </c>
      <c r="J18" s="167">
        <v>12597031.630000001</v>
      </c>
      <c r="K18" s="167">
        <v>2742939.09</v>
      </c>
      <c r="L18" s="168">
        <v>0.7399</v>
      </c>
      <c r="M18" s="168">
        <f t="shared" ref="M18" si="2">K18/J18</f>
        <v>0.21774487598075512</v>
      </c>
    </row>
    <row r="19" spans="1:13" s="1" customFormat="1" ht="27" x14ac:dyDescent="0.25">
      <c r="A19" s="163">
        <v>2</v>
      </c>
      <c r="B19" s="164" t="s">
        <v>599</v>
      </c>
      <c r="C19" s="166" t="s">
        <v>1</v>
      </c>
      <c r="D19" s="166" t="s">
        <v>640</v>
      </c>
      <c r="E19" s="165" t="s">
        <v>35</v>
      </c>
      <c r="F19" s="165" t="s">
        <v>536</v>
      </c>
      <c r="G19" s="166" t="s">
        <v>583</v>
      </c>
      <c r="H19" s="169" t="s">
        <v>384</v>
      </c>
      <c r="I19" s="169" t="s">
        <v>652</v>
      </c>
      <c r="J19" s="167">
        <v>480200.05</v>
      </c>
      <c r="K19" s="170">
        <v>459265.13999999996</v>
      </c>
      <c r="L19" s="168">
        <v>1</v>
      </c>
      <c r="M19" s="168">
        <f t="shared" si="0"/>
        <v>0.95640377380218922</v>
      </c>
    </row>
    <row r="20" spans="1:13" s="1" customFormat="1" ht="27" x14ac:dyDescent="0.25">
      <c r="A20" s="163">
        <v>3</v>
      </c>
      <c r="B20" s="164" t="s">
        <v>599</v>
      </c>
      <c r="C20" s="166" t="s">
        <v>1</v>
      </c>
      <c r="D20" s="166" t="s">
        <v>646</v>
      </c>
      <c r="E20" s="165" t="s">
        <v>306</v>
      </c>
      <c r="F20" s="165" t="s">
        <v>536</v>
      </c>
      <c r="G20" s="166" t="s">
        <v>650</v>
      </c>
      <c r="H20" s="169" t="s">
        <v>384</v>
      </c>
      <c r="I20" s="169" t="s">
        <v>652</v>
      </c>
      <c r="J20" s="167">
        <v>484932.55</v>
      </c>
      <c r="K20" s="170">
        <v>458719.54</v>
      </c>
      <c r="L20" s="168">
        <v>1</v>
      </c>
      <c r="M20" s="168">
        <f t="shared" si="0"/>
        <v>0.9459450391606008</v>
      </c>
    </row>
    <row r="21" spans="1:13" s="1" customFormat="1" ht="24.75" x14ac:dyDescent="0.25">
      <c r="A21" s="163">
        <v>4</v>
      </c>
      <c r="B21" s="164" t="s">
        <v>599</v>
      </c>
      <c r="C21" s="166" t="s">
        <v>74</v>
      </c>
      <c r="D21" s="166" t="s">
        <v>616</v>
      </c>
      <c r="E21" s="165" t="s">
        <v>35</v>
      </c>
      <c r="F21" s="165" t="s">
        <v>535</v>
      </c>
      <c r="G21" s="166" t="s">
        <v>76</v>
      </c>
      <c r="H21" s="169" t="s">
        <v>624</v>
      </c>
      <c r="I21" s="169" t="s">
        <v>625</v>
      </c>
      <c r="J21" s="167">
        <v>14962052.779999999</v>
      </c>
      <c r="K21" s="170">
        <v>13165680.41</v>
      </c>
      <c r="L21" s="168">
        <v>0.78</v>
      </c>
      <c r="M21" s="168">
        <f t="shared" si="0"/>
        <v>0.87993810766386038</v>
      </c>
    </row>
    <row r="22" spans="1:13" s="1" customFormat="1" ht="27" x14ac:dyDescent="0.25">
      <c r="A22" s="163">
        <v>5</v>
      </c>
      <c r="B22" s="164" t="s">
        <v>599</v>
      </c>
      <c r="C22" s="166" t="s">
        <v>74</v>
      </c>
      <c r="D22" s="166" t="s">
        <v>641</v>
      </c>
      <c r="E22" s="165" t="s">
        <v>35</v>
      </c>
      <c r="F22" s="165" t="s">
        <v>536</v>
      </c>
      <c r="G22" s="166" t="s">
        <v>583</v>
      </c>
      <c r="H22" s="169" t="s">
        <v>384</v>
      </c>
      <c r="I22" s="169" t="s">
        <v>652</v>
      </c>
      <c r="J22" s="167">
        <v>480200.05</v>
      </c>
      <c r="K22" s="170">
        <v>480200.04000000004</v>
      </c>
      <c r="L22" s="168">
        <v>1</v>
      </c>
      <c r="M22" s="168">
        <f t="shared" si="0"/>
        <v>0.99999997917534589</v>
      </c>
    </row>
    <row r="23" spans="1:13" s="1" customFormat="1" ht="27" x14ac:dyDescent="0.25">
      <c r="A23" s="163">
        <v>6</v>
      </c>
      <c r="B23" s="164" t="s">
        <v>599</v>
      </c>
      <c r="C23" s="166" t="s">
        <v>74</v>
      </c>
      <c r="D23" s="166" t="s">
        <v>677</v>
      </c>
      <c r="E23" s="165" t="s">
        <v>35</v>
      </c>
      <c r="F23" s="165" t="s">
        <v>536</v>
      </c>
      <c r="G23" s="166" t="s">
        <v>583</v>
      </c>
      <c r="H23" s="169" t="s">
        <v>384</v>
      </c>
      <c r="I23" s="169" t="s">
        <v>678</v>
      </c>
      <c r="J23" s="167">
        <v>481446.71</v>
      </c>
      <c r="K23" s="170">
        <v>481446.71</v>
      </c>
      <c r="L23" s="168">
        <v>1</v>
      </c>
      <c r="M23" s="168">
        <f t="shared" si="0"/>
        <v>1</v>
      </c>
    </row>
    <row r="24" spans="1:13" s="1" customFormat="1" ht="27" x14ac:dyDescent="0.25">
      <c r="A24" s="163">
        <v>7</v>
      </c>
      <c r="B24" s="164" t="s">
        <v>599</v>
      </c>
      <c r="C24" s="166" t="s">
        <v>41</v>
      </c>
      <c r="D24" s="166" t="s">
        <v>645</v>
      </c>
      <c r="E24" s="165" t="s">
        <v>35</v>
      </c>
      <c r="F24" s="165" t="s">
        <v>536</v>
      </c>
      <c r="G24" s="166" t="s">
        <v>583</v>
      </c>
      <c r="H24" s="169" t="s">
        <v>384</v>
      </c>
      <c r="I24" s="169" t="s">
        <v>653</v>
      </c>
      <c r="J24" s="167">
        <v>486374.64</v>
      </c>
      <c r="K24" s="170">
        <v>486374.63</v>
      </c>
      <c r="L24" s="168">
        <v>1</v>
      </c>
      <c r="M24" s="168">
        <f t="shared" si="0"/>
        <v>0.99999997943971752</v>
      </c>
    </row>
    <row r="25" spans="1:13" s="1" customFormat="1" ht="27" x14ac:dyDescent="0.25">
      <c r="A25" s="163">
        <v>8</v>
      </c>
      <c r="B25" s="164" t="s">
        <v>599</v>
      </c>
      <c r="C25" s="166" t="s">
        <v>41</v>
      </c>
      <c r="D25" s="166" t="s">
        <v>642</v>
      </c>
      <c r="E25" s="165" t="s">
        <v>35</v>
      </c>
      <c r="F25" s="165" t="s">
        <v>536</v>
      </c>
      <c r="G25" s="166" t="s">
        <v>583</v>
      </c>
      <c r="H25" s="169" t="s">
        <v>384</v>
      </c>
      <c r="I25" s="169" t="s">
        <v>653</v>
      </c>
      <c r="J25" s="167">
        <v>486374.64</v>
      </c>
      <c r="K25" s="170">
        <v>486374.62</v>
      </c>
      <c r="L25" s="168">
        <v>1</v>
      </c>
      <c r="M25" s="168">
        <f t="shared" si="0"/>
        <v>0.99999995887943494</v>
      </c>
    </row>
    <row r="26" spans="1:13" s="1" customFormat="1" ht="24.75" x14ac:dyDescent="0.25">
      <c r="A26" s="163">
        <v>9</v>
      </c>
      <c r="B26" s="164" t="s">
        <v>599</v>
      </c>
      <c r="C26" s="166" t="s">
        <v>246</v>
      </c>
      <c r="D26" s="166" t="s">
        <v>617</v>
      </c>
      <c r="E26" s="165" t="s">
        <v>35</v>
      </c>
      <c r="F26" s="165" t="s">
        <v>535</v>
      </c>
      <c r="G26" s="166" t="s">
        <v>623</v>
      </c>
      <c r="H26" s="169" t="s">
        <v>624</v>
      </c>
      <c r="I26" s="169" t="s">
        <v>626</v>
      </c>
      <c r="J26" s="167">
        <v>12509522.91</v>
      </c>
      <c r="K26" s="170">
        <v>12506136.460000001</v>
      </c>
      <c r="L26" s="168">
        <v>1</v>
      </c>
      <c r="M26" s="168">
        <f t="shared" si="0"/>
        <v>0.99972929023557788</v>
      </c>
    </row>
    <row r="27" spans="1:13" s="1" customFormat="1" ht="33" x14ac:dyDescent="0.25">
      <c r="A27" s="163">
        <v>10</v>
      </c>
      <c r="B27" s="164" t="s">
        <v>599</v>
      </c>
      <c r="C27" s="166" t="s">
        <v>79</v>
      </c>
      <c r="D27" s="166" t="s">
        <v>643</v>
      </c>
      <c r="E27" s="165" t="s">
        <v>35</v>
      </c>
      <c r="F27" s="165" t="s">
        <v>536</v>
      </c>
      <c r="G27" s="166" t="s">
        <v>583</v>
      </c>
      <c r="H27" s="169" t="s">
        <v>609</v>
      </c>
      <c r="I27" s="169" t="s">
        <v>654</v>
      </c>
      <c r="J27" s="167">
        <v>455580.01240000001</v>
      </c>
      <c r="K27" s="170">
        <v>455580.01000000007</v>
      </c>
      <c r="L27" s="168">
        <v>1</v>
      </c>
      <c r="M27" s="168">
        <f t="shared" si="0"/>
        <v>0.9999999947319903</v>
      </c>
    </row>
    <row r="28" spans="1:13" s="1" customFormat="1" ht="36" x14ac:dyDescent="0.25">
      <c r="A28" s="163">
        <v>11</v>
      </c>
      <c r="B28" s="164" t="s">
        <v>599</v>
      </c>
      <c r="C28" s="166" t="s">
        <v>600</v>
      </c>
      <c r="D28" s="166" t="s">
        <v>601</v>
      </c>
      <c r="E28" s="165" t="s">
        <v>23</v>
      </c>
      <c r="F28" s="165" t="s">
        <v>536</v>
      </c>
      <c r="G28" s="166" t="s">
        <v>605</v>
      </c>
      <c r="H28" s="169" t="s">
        <v>609</v>
      </c>
      <c r="I28" s="169" t="s">
        <v>610</v>
      </c>
      <c r="J28" s="167">
        <v>1032697.08</v>
      </c>
      <c r="K28" s="170">
        <v>1032697.07</v>
      </c>
      <c r="L28" s="168">
        <v>1</v>
      </c>
      <c r="M28" s="168">
        <f t="shared" si="0"/>
        <v>0.99999999031661835</v>
      </c>
    </row>
    <row r="29" spans="1:13" s="1" customFormat="1" ht="49.5" x14ac:dyDescent="0.25">
      <c r="A29" s="163">
        <v>12</v>
      </c>
      <c r="B29" s="164" t="s">
        <v>599</v>
      </c>
      <c r="C29" s="166" t="s">
        <v>288</v>
      </c>
      <c r="D29" s="166" t="s">
        <v>288</v>
      </c>
      <c r="E29" s="165" t="s">
        <v>306</v>
      </c>
      <c r="F29" s="165" t="s">
        <v>535</v>
      </c>
      <c r="G29" s="166" t="s">
        <v>604</v>
      </c>
      <c r="H29" s="169" t="s">
        <v>607</v>
      </c>
      <c r="I29" s="169" t="s">
        <v>608</v>
      </c>
      <c r="J29" s="167">
        <v>32432415.18</v>
      </c>
      <c r="K29" s="170">
        <v>20202751.509999998</v>
      </c>
      <c r="L29" s="168">
        <v>0.49309999999999998</v>
      </c>
      <c r="M29" s="168">
        <f t="shared" si="0"/>
        <v>0.62291850291983086</v>
      </c>
    </row>
    <row r="30" spans="1:13" s="1" customFormat="1" ht="24.75" x14ac:dyDescent="0.25">
      <c r="A30" s="163">
        <v>13</v>
      </c>
      <c r="B30" s="164" t="s">
        <v>599</v>
      </c>
      <c r="C30" s="166" t="s">
        <v>85</v>
      </c>
      <c r="D30" s="166" t="s">
        <v>618</v>
      </c>
      <c r="E30" s="165" t="s">
        <v>35</v>
      </c>
      <c r="F30" s="165" t="s">
        <v>535</v>
      </c>
      <c r="G30" s="166" t="s">
        <v>76</v>
      </c>
      <c r="H30" s="169" t="s">
        <v>627</v>
      </c>
      <c r="I30" s="169" t="s">
        <v>628</v>
      </c>
      <c r="J30" s="167">
        <v>8135618.9100000001</v>
      </c>
      <c r="K30" s="170">
        <v>8121347.0099999988</v>
      </c>
      <c r="L30" s="168">
        <v>1</v>
      </c>
      <c r="M30" s="168">
        <f t="shared" si="0"/>
        <v>0.99824575116436942</v>
      </c>
    </row>
    <row r="31" spans="1:13" s="1" customFormat="1" ht="27" x14ac:dyDescent="0.25">
      <c r="A31" s="163">
        <v>14</v>
      </c>
      <c r="B31" s="164" t="s">
        <v>599</v>
      </c>
      <c r="C31" s="166" t="s">
        <v>85</v>
      </c>
      <c r="D31" s="166" t="s">
        <v>644</v>
      </c>
      <c r="E31" s="165" t="s">
        <v>35</v>
      </c>
      <c r="F31" s="165" t="s">
        <v>536</v>
      </c>
      <c r="G31" s="166" t="s">
        <v>583</v>
      </c>
      <c r="H31" s="169" t="s">
        <v>384</v>
      </c>
      <c r="I31" s="169" t="s">
        <v>653</v>
      </c>
      <c r="J31" s="167">
        <v>486374.63</v>
      </c>
      <c r="K31" s="170">
        <v>465170.52999999997</v>
      </c>
      <c r="L31" s="168">
        <v>1</v>
      </c>
      <c r="M31" s="168">
        <f t="shared" si="0"/>
        <v>0.95640377048449254</v>
      </c>
    </row>
    <row r="32" spans="1:13" s="1" customFormat="1" ht="27" x14ac:dyDescent="0.25">
      <c r="A32" s="163">
        <v>15</v>
      </c>
      <c r="B32" s="164" t="s">
        <v>599</v>
      </c>
      <c r="C32" s="166" t="s">
        <v>86</v>
      </c>
      <c r="D32" s="166" t="s">
        <v>619</v>
      </c>
      <c r="E32" s="165" t="s">
        <v>35</v>
      </c>
      <c r="F32" s="165" t="s">
        <v>535</v>
      </c>
      <c r="G32" s="166" t="s">
        <v>76</v>
      </c>
      <c r="H32" s="169" t="s">
        <v>629</v>
      </c>
      <c r="I32" s="169" t="s">
        <v>630</v>
      </c>
      <c r="J32" s="167">
        <v>12939834.880000001</v>
      </c>
      <c r="K32" s="170">
        <v>11009431.949999999</v>
      </c>
      <c r="L32" s="168">
        <v>1</v>
      </c>
      <c r="M32" s="168">
        <f t="shared" si="0"/>
        <v>0.85081703530980435</v>
      </c>
    </row>
    <row r="33" spans="1:13" s="1" customFormat="1" ht="24.75" x14ac:dyDescent="0.25">
      <c r="A33" s="163">
        <v>16</v>
      </c>
      <c r="B33" s="164" t="s">
        <v>599</v>
      </c>
      <c r="C33" s="166" t="s">
        <v>86</v>
      </c>
      <c r="D33" s="166" t="s">
        <v>620</v>
      </c>
      <c r="E33" s="165" t="s">
        <v>35</v>
      </c>
      <c r="F33" s="165" t="s">
        <v>535</v>
      </c>
      <c r="G33" s="166" t="s">
        <v>76</v>
      </c>
      <c r="H33" s="169" t="s">
        <v>629</v>
      </c>
      <c r="I33" s="169" t="s">
        <v>631</v>
      </c>
      <c r="J33" s="167">
        <v>5577580.4900000002</v>
      </c>
      <c r="K33" s="170">
        <v>5227053.8199999994</v>
      </c>
      <c r="L33" s="168">
        <v>1</v>
      </c>
      <c r="M33" s="168">
        <f t="shared" si="0"/>
        <v>0.93715435023690696</v>
      </c>
    </row>
    <row r="34" spans="1:13" s="1" customFormat="1" ht="24.75" x14ac:dyDescent="0.25">
      <c r="A34" s="163">
        <v>17</v>
      </c>
      <c r="B34" s="164" t="s">
        <v>599</v>
      </c>
      <c r="C34" s="166" t="s">
        <v>86</v>
      </c>
      <c r="D34" s="166" t="s">
        <v>621</v>
      </c>
      <c r="E34" s="165" t="s">
        <v>35</v>
      </c>
      <c r="F34" s="165" t="s">
        <v>535</v>
      </c>
      <c r="G34" s="166" t="s">
        <v>622</v>
      </c>
      <c r="H34" s="169" t="s">
        <v>632</v>
      </c>
      <c r="I34" s="169" t="s">
        <v>633</v>
      </c>
      <c r="J34" s="167">
        <v>7418851.3899999997</v>
      </c>
      <c r="K34" s="170">
        <v>7418197.6699999999</v>
      </c>
      <c r="L34" s="168">
        <v>1</v>
      </c>
      <c r="M34" s="168">
        <f t="shared" si="0"/>
        <v>0.99991188393382824</v>
      </c>
    </row>
    <row r="35" spans="1:13" s="1" customFormat="1" ht="36" x14ac:dyDescent="0.25">
      <c r="A35" s="163">
        <v>18</v>
      </c>
      <c r="B35" s="164" t="s">
        <v>599</v>
      </c>
      <c r="C35" s="166" t="s">
        <v>3</v>
      </c>
      <c r="D35" s="166" t="s">
        <v>3</v>
      </c>
      <c r="E35" s="165" t="s">
        <v>35</v>
      </c>
      <c r="F35" s="165" t="s">
        <v>536</v>
      </c>
      <c r="G35" s="166" t="s">
        <v>649</v>
      </c>
      <c r="H35" s="169" t="s">
        <v>609</v>
      </c>
      <c r="I35" s="169" t="s">
        <v>655</v>
      </c>
      <c r="J35" s="167">
        <v>434864.18</v>
      </c>
      <c r="K35" s="170">
        <v>434864.18</v>
      </c>
      <c r="L35" s="168">
        <v>1</v>
      </c>
      <c r="M35" s="168">
        <f t="shared" si="0"/>
        <v>1</v>
      </c>
    </row>
    <row r="36" spans="1:13" s="1" customFormat="1" ht="36" x14ac:dyDescent="0.25">
      <c r="A36" s="163">
        <v>19</v>
      </c>
      <c r="B36" s="164" t="s">
        <v>599</v>
      </c>
      <c r="C36" s="166" t="s">
        <v>201</v>
      </c>
      <c r="D36" s="166" t="s">
        <v>602</v>
      </c>
      <c r="E36" s="165" t="s">
        <v>23</v>
      </c>
      <c r="F36" s="165" t="s">
        <v>536</v>
      </c>
      <c r="G36" s="166" t="s">
        <v>605</v>
      </c>
      <c r="H36" s="169" t="s">
        <v>611</v>
      </c>
      <c r="I36" s="169" t="s">
        <v>612</v>
      </c>
      <c r="J36" s="167">
        <v>1106325.3799999999</v>
      </c>
      <c r="K36" s="170">
        <v>1106325.3800000001</v>
      </c>
      <c r="L36" s="168">
        <v>1</v>
      </c>
      <c r="M36" s="168">
        <f t="shared" si="0"/>
        <v>1.0000000000000002</v>
      </c>
    </row>
    <row r="37" spans="1:13" s="1" customFormat="1" ht="36" x14ac:dyDescent="0.25">
      <c r="A37" s="163">
        <v>20</v>
      </c>
      <c r="B37" s="164" t="s">
        <v>599</v>
      </c>
      <c r="C37" s="166" t="s">
        <v>603</v>
      </c>
      <c r="D37" s="166" t="s">
        <v>603</v>
      </c>
      <c r="E37" s="165" t="s">
        <v>23</v>
      </c>
      <c r="F37" s="165" t="s">
        <v>536</v>
      </c>
      <c r="G37" s="166" t="s">
        <v>605</v>
      </c>
      <c r="H37" s="169" t="s">
        <v>311</v>
      </c>
      <c r="I37" s="169" t="s">
        <v>613</v>
      </c>
      <c r="J37" s="167">
        <v>1213627.6003999999</v>
      </c>
      <c r="K37" s="170">
        <v>1213627.5999999999</v>
      </c>
      <c r="L37" s="168">
        <v>1</v>
      </c>
      <c r="M37" s="168">
        <f t="shared" si="0"/>
        <v>0.99999999967040964</v>
      </c>
    </row>
    <row r="38" spans="1:13" s="1" customFormat="1" ht="24.75" x14ac:dyDescent="0.25">
      <c r="A38" s="163">
        <v>21</v>
      </c>
      <c r="B38" s="164" t="s">
        <v>599</v>
      </c>
      <c r="C38" s="166" t="s">
        <v>55</v>
      </c>
      <c r="D38" s="166" t="s">
        <v>55</v>
      </c>
      <c r="E38" s="165" t="s">
        <v>306</v>
      </c>
      <c r="F38" s="165" t="s">
        <v>535</v>
      </c>
      <c r="G38" s="166" t="s">
        <v>635</v>
      </c>
      <c r="H38" s="169" t="s">
        <v>345</v>
      </c>
      <c r="I38" s="169" t="s">
        <v>637</v>
      </c>
      <c r="J38" s="167">
        <v>6837455.3099999996</v>
      </c>
      <c r="K38" s="170">
        <v>6106533.25</v>
      </c>
      <c r="L38" s="168">
        <v>0.98</v>
      </c>
      <c r="M38" s="168">
        <f t="shared" si="0"/>
        <v>0.89310027972965289</v>
      </c>
    </row>
    <row r="39" spans="1:13" s="1" customFormat="1" ht="36" x14ac:dyDescent="0.25">
      <c r="A39" s="163">
        <v>22</v>
      </c>
      <c r="B39" s="164" t="s">
        <v>599</v>
      </c>
      <c r="C39" s="166" t="s">
        <v>55</v>
      </c>
      <c r="D39" s="166" t="s">
        <v>55</v>
      </c>
      <c r="E39" s="165" t="s">
        <v>35</v>
      </c>
      <c r="F39" s="165" t="s">
        <v>536</v>
      </c>
      <c r="G39" s="166" t="s">
        <v>648</v>
      </c>
      <c r="H39" s="169" t="s">
        <v>384</v>
      </c>
      <c r="I39" s="169" t="s">
        <v>651</v>
      </c>
      <c r="J39" s="167">
        <v>680355.03</v>
      </c>
      <c r="K39" s="170">
        <v>680355.02999999991</v>
      </c>
      <c r="L39" s="168">
        <v>1</v>
      </c>
      <c r="M39" s="168">
        <f t="shared" si="0"/>
        <v>0.99999999999999978</v>
      </c>
    </row>
    <row r="40" spans="1:13" s="1" customFormat="1" ht="24.75" x14ac:dyDescent="0.25">
      <c r="A40" s="163">
        <v>23</v>
      </c>
      <c r="B40" s="164" t="s">
        <v>599</v>
      </c>
      <c r="C40" s="166" t="s">
        <v>674</v>
      </c>
      <c r="D40" s="166" t="s">
        <v>675</v>
      </c>
      <c r="E40" s="165" t="s">
        <v>35</v>
      </c>
      <c r="F40" s="165" t="s">
        <v>535</v>
      </c>
      <c r="G40" s="166" t="s">
        <v>76</v>
      </c>
      <c r="H40" s="169" t="s">
        <v>277</v>
      </c>
      <c r="I40" s="169" t="s">
        <v>676</v>
      </c>
      <c r="J40" s="167">
        <v>23997865.079999998</v>
      </c>
      <c r="K40" s="170">
        <v>8985725.7999999989</v>
      </c>
      <c r="L40" s="168">
        <v>0.26100000000000001</v>
      </c>
      <c r="M40" s="168">
        <f t="shared" si="0"/>
        <v>0.37443854984786834</v>
      </c>
    </row>
    <row r="41" spans="1:13" s="1" customFormat="1" ht="36" x14ac:dyDescent="0.25">
      <c r="A41" s="163">
        <v>24</v>
      </c>
      <c r="B41" s="164" t="s">
        <v>599</v>
      </c>
      <c r="C41" s="166" t="s">
        <v>634</v>
      </c>
      <c r="D41" s="166" t="s">
        <v>375</v>
      </c>
      <c r="E41" s="165" t="s">
        <v>306</v>
      </c>
      <c r="F41" s="165" t="s">
        <v>535</v>
      </c>
      <c r="G41" s="166" t="s">
        <v>636</v>
      </c>
      <c r="H41" s="169" t="s">
        <v>638</v>
      </c>
      <c r="I41" s="169" t="s">
        <v>639</v>
      </c>
      <c r="J41" s="167">
        <v>1805368.55</v>
      </c>
      <c r="K41" s="170">
        <v>1774618.59</v>
      </c>
      <c r="L41" s="168">
        <v>1</v>
      </c>
      <c r="M41" s="168">
        <f t="shared" si="0"/>
        <v>0.98296748882658891</v>
      </c>
    </row>
    <row r="42" spans="1:13" s="1" customFormat="1" ht="27" x14ac:dyDescent="0.25">
      <c r="A42" s="163">
        <v>25</v>
      </c>
      <c r="B42" s="164" t="s">
        <v>599</v>
      </c>
      <c r="C42" s="166" t="s">
        <v>169</v>
      </c>
      <c r="D42" s="166" t="s">
        <v>556</v>
      </c>
      <c r="E42" s="165" t="s">
        <v>306</v>
      </c>
      <c r="F42" s="165" t="s">
        <v>536</v>
      </c>
      <c r="G42" s="166" t="s">
        <v>650</v>
      </c>
      <c r="H42" s="169" t="s">
        <v>384</v>
      </c>
      <c r="I42" s="169" t="s">
        <v>656</v>
      </c>
      <c r="J42" s="167">
        <v>487941.75</v>
      </c>
      <c r="K42" s="170">
        <v>458612.84999999992</v>
      </c>
      <c r="L42" s="168">
        <v>1</v>
      </c>
      <c r="M42" s="168">
        <f t="shared" si="0"/>
        <v>0.93989262037937915</v>
      </c>
    </row>
    <row r="43" spans="1:13" s="1" customFormat="1" ht="27" x14ac:dyDescent="0.25">
      <c r="A43" s="163">
        <v>26</v>
      </c>
      <c r="B43" s="164" t="s">
        <v>599</v>
      </c>
      <c r="C43" s="166" t="s">
        <v>169</v>
      </c>
      <c r="D43" s="166" t="s">
        <v>647</v>
      </c>
      <c r="E43" s="165" t="s">
        <v>306</v>
      </c>
      <c r="F43" s="165" t="s">
        <v>536</v>
      </c>
      <c r="G43" s="166" t="s">
        <v>650</v>
      </c>
      <c r="H43" s="169" t="s">
        <v>384</v>
      </c>
      <c r="I43" s="169" t="s">
        <v>656</v>
      </c>
      <c r="J43" s="167">
        <v>487941.75</v>
      </c>
      <c r="K43" s="170">
        <v>463982.27</v>
      </c>
      <c r="L43" s="168">
        <v>1</v>
      </c>
      <c r="M43" s="168">
        <f t="shared" si="0"/>
        <v>0.95089684373185945</v>
      </c>
    </row>
    <row r="44" spans="1:13" s="1" customFormat="1" ht="18" x14ac:dyDescent="0.25">
      <c r="A44" s="163">
        <v>27</v>
      </c>
      <c r="B44" s="164" t="s">
        <v>599</v>
      </c>
      <c r="C44" s="166" t="s">
        <v>51</v>
      </c>
      <c r="D44" s="166" t="s">
        <v>52</v>
      </c>
      <c r="E44" s="165" t="s">
        <v>35</v>
      </c>
      <c r="F44" s="165" t="s">
        <v>657</v>
      </c>
      <c r="G44" s="166" t="s">
        <v>658</v>
      </c>
      <c r="H44" s="169" t="s">
        <v>662</v>
      </c>
      <c r="I44" s="169" t="s">
        <v>663</v>
      </c>
      <c r="J44" s="167">
        <v>3347760</v>
      </c>
      <c r="K44" s="167">
        <v>3347760</v>
      </c>
      <c r="L44" s="168">
        <v>1</v>
      </c>
      <c r="M44" s="168">
        <f t="shared" si="0"/>
        <v>1</v>
      </c>
    </row>
    <row r="45" spans="1:13" s="1" customFormat="1" ht="33" x14ac:dyDescent="0.25">
      <c r="A45" s="163">
        <v>28</v>
      </c>
      <c r="B45" s="164" t="s">
        <v>599</v>
      </c>
      <c r="C45" s="166" t="s">
        <v>51</v>
      </c>
      <c r="D45" s="166" t="s">
        <v>52</v>
      </c>
      <c r="E45" s="165" t="s">
        <v>35</v>
      </c>
      <c r="F45" s="165" t="s">
        <v>547</v>
      </c>
      <c r="G45" s="166" t="s">
        <v>606</v>
      </c>
      <c r="H45" s="169" t="s">
        <v>614</v>
      </c>
      <c r="I45" s="169" t="s">
        <v>615</v>
      </c>
      <c r="J45" s="167">
        <v>990000.01</v>
      </c>
      <c r="K45" s="170">
        <v>990000</v>
      </c>
      <c r="L45" s="168">
        <v>1</v>
      </c>
      <c r="M45" s="168">
        <f t="shared" si="0"/>
        <v>0.99999998989898997</v>
      </c>
    </row>
    <row r="46" spans="1:13" s="1" customFormat="1" ht="18" x14ac:dyDescent="0.25">
      <c r="A46" s="163">
        <v>29</v>
      </c>
      <c r="B46" s="164" t="s">
        <v>599</v>
      </c>
      <c r="C46" s="166" t="s">
        <v>51</v>
      </c>
      <c r="D46" s="166" t="s">
        <v>52</v>
      </c>
      <c r="E46" s="165" t="s">
        <v>35</v>
      </c>
      <c r="F46" s="165" t="s">
        <v>657</v>
      </c>
      <c r="G46" s="166" t="s">
        <v>660</v>
      </c>
      <c r="H46" s="169" t="s">
        <v>662</v>
      </c>
      <c r="I46" s="169" t="s">
        <v>663</v>
      </c>
      <c r="J46" s="167">
        <v>673326</v>
      </c>
      <c r="K46" s="170">
        <v>673286.04</v>
      </c>
      <c r="L46" s="168">
        <v>1</v>
      </c>
      <c r="M46" s="168">
        <f t="shared" ref="M46:M70" si="3">K46/J46</f>
        <v>0.99994065281899114</v>
      </c>
    </row>
    <row r="47" spans="1:13" s="1" customFormat="1" ht="18" x14ac:dyDescent="0.25">
      <c r="A47" s="163">
        <v>30</v>
      </c>
      <c r="B47" s="164" t="s">
        <v>599</v>
      </c>
      <c r="C47" s="166" t="s">
        <v>51</v>
      </c>
      <c r="D47" s="166" t="s">
        <v>52</v>
      </c>
      <c r="E47" s="165" t="s">
        <v>35</v>
      </c>
      <c r="F47" s="165" t="s">
        <v>657</v>
      </c>
      <c r="G47" s="166" t="s">
        <v>659</v>
      </c>
      <c r="H47" s="169" t="s">
        <v>662</v>
      </c>
      <c r="I47" s="169" t="s">
        <v>663</v>
      </c>
      <c r="J47" s="167">
        <v>38326.400000000001</v>
      </c>
      <c r="K47" s="170">
        <v>38326.400000000001</v>
      </c>
      <c r="L47" s="168">
        <v>1</v>
      </c>
      <c r="M47" s="168">
        <f t="shared" si="3"/>
        <v>1</v>
      </c>
    </row>
    <row r="48" spans="1:13" s="1" customFormat="1" ht="18" x14ac:dyDescent="0.25">
      <c r="A48" s="163">
        <v>31</v>
      </c>
      <c r="B48" s="164" t="s">
        <v>599</v>
      </c>
      <c r="C48" s="166" t="s">
        <v>51</v>
      </c>
      <c r="D48" s="166" t="s">
        <v>52</v>
      </c>
      <c r="E48" s="165" t="s">
        <v>35</v>
      </c>
      <c r="F48" s="165" t="s">
        <v>657</v>
      </c>
      <c r="G48" s="166" t="s">
        <v>661</v>
      </c>
      <c r="H48" s="169" t="s">
        <v>664</v>
      </c>
      <c r="I48" s="169" t="s">
        <v>665</v>
      </c>
      <c r="J48" s="167">
        <v>34800</v>
      </c>
      <c r="K48" s="167">
        <v>34800</v>
      </c>
      <c r="L48" s="168">
        <v>1</v>
      </c>
      <c r="M48" s="168">
        <f t="shared" si="3"/>
        <v>1</v>
      </c>
    </row>
    <row r="49" spans="1:13" s="1" customFormat="1" ht="27" x14ac:dyDescent="0.25">
      <c r="A49" s="163">
        <v>32</v>
      </c>
      <c r="B49" s="164" t="s">
        <v>566</v>
      </c>
      <c r="C49" s="166" t="s">
        <v>74</v>
      </c>
      <c r="D49" s="166" t="s">
        <v>578</v>
      </c>
      <c r="E49" s="165" t="s">
        <v>35</v>
      </c>
      <c r="F49" s="165" t="s">
        <v>536</v>
      </c>
      <c r="G49" s="166" t="s">
        <v>583</v>
      </c>
      <c r="H49" s="169" t="s">
        <v>560</v>
      </c>
      <c r="I49" s="169" t="s">
        <v>585</v>
      </c>
      <c r="J49" s="167">
        <v>485629.85879999999</v>
      </c>
      <c r="K49" s="170">
        <v>485629.86</v>
      </c>
      <c r="L49" s="168">
        <v>1</v>
      </c>
      <c r="M49" s="168">
        <f t="shared" si="3"/>
        <v>1.0000000024710178</v>
      </c>
    </row>
    <row r="50" spans="1:13" s="1" customFormat="1" ht="27" x14ac:dyDescent="0.25">
      <c r="A50" s="163">
        <v>33</v>
      </c>
      <c r="B50" s="164" t="s">
        <v>566</v>
      </c>
      <c r="C50" s="166" t="s">
        <v>74</v>
      </c>
      <c r="D50" s="166" t="s">
        <v>579</v>
      </c>
      <c r="E50" s="165" t="s">
        <v>35</v>
      </c>
      <c r="F50" s="165" t="s">
        <v>536</v>
      </c>
      <c r="G50" s="166" t="s">
        <v>583</v>
      </c>
      <c r="H50" s="169" t="s">
        <v>560</v>
      </c>
      <c r="I50" s="169" t="s">
        <v>585</v>
      </c>
      <c r="J50" s="167">
        <v>485629.85879999999</v>
      </c>
      <c r="K50" s="170">
        <v>485629.85115999996</v>
      </c>
      <c r="L50" s="168">
        <v>1</v>
      </c>
      <c r="M50" s="168">
        <f t="shared" si="3"/>
        <v>0.99999998426785364</v>
      </c>
    </row>
    <row r="51" spans="1:13" s="1" customFormat="1" ht="27" x14ac:dyDescent="0.25">
      <c r="A51" s="163">
        <v>34</v>
      </c>
      <c r="B51" s="164" t="s">
        <v>566</v>
      </c>
      <c r="C51" s="166" t="s">
        <v>74</v>
      </c>
      <c r="D51" s="166" t="s">
        <v>580</v>
      </c>
      <c r="E51" s="165" t="s">
        <v>35</v>
      </c>
      <c r="F51" s="165" t="s">
        <v>536</v>
      </c>
      <c r="G51" s="166" t="s">
        <v>583</v>
      </c>
      <c r="H51" s="169" t="s">
        <v>560</v>
      </c>
      <c r="I51" s="169" t="s">
        <v>585</v>
      </c>
      <c r="J51" s="167">
        <v>485629.85879999999</v>
      </c>
      <c r="K51" s="170">
        <v>485629.85</v>
      </c>
      <c r="L51" s="168">
        <v>1</v>
      </c>
      <c r="M51" s="168">
        <f t="shared" si="3"/>
        <v>0.99999998187920314</v>
      </c>
    </row>
    <row r="52" spans="1:13" s="1" customFormat="1" ht="27" x14ac:dyDescent="0.25">
      <c r="A52" s="163">
        <v>35</v>
      </c>
      <c r="B52" s="164" t="s">
        <v>566</v>
      </c>
      <c r="C52" s="166" t="s">
        <v>74</v>
      </c>
      <c r="D52" s="166" t="s">
        <v>581</v>
      </c>
      <c r="E52" s="165" t="s">
        <v>582</v>
      </c>
      <c r="F52" s="165" t="s">
        <v>536</v>
      </c>
      <c r="G52" s="166" t="s">
        <v>584</v>
      </c>
      <c r="H52" s="169" t="s">
        <v>560</v>
      </c>
      <c r="I52" s="169" t="s">
        <v>585</v>
      </c>
      <c r="J52" s="167">
        <v>942205.76600000006</v>
      </c>
      <c r="K52" s="170">
        <v>942212.74056000006</v>
      </c>
      <c r="L52" s="168">
        <v>1</v>
      </c>
      <c r="M52" s="168">
        <f t="shared" si="3"/>
        <v>1.000007402374568</v>
      </c>
    </row>
    <row r="53" spans="1:13" s="1" customFormat="1" ht="27" x14ac:dyDescent="0.25">
      <c r="A53" s="163">
        <v>36</v>
      </c>
      <c r="B53" s="164" t="s">
        <v>566</v>
      </c>
      <c r="C53" s="166" t="s">
        <v>74</v>
      </c>
      <c r="D53" s="166" t="s">
        <v>670</v>
      </c>
      <c r="E53" s="165" t="s">
        <v>35</v>
      </c>
      <c r="F53" s="165" t="s">
        <v>536</v>
      </c>
      <c r="G53" s="166" t="s">
        <v>583</v>
      </c>
      <c r="H53" s="169" t="s">
        <v>560</v>
      </c>
      <c r="I53" s="169" t="s">
        <v>673</v>
      </c>
      <c r="J53" s="167">
        <v>484823.07879999996</v>
      </c>
      <c r="K53" s="170">
        <v>145446.92000000001</v>
      </c>
      <c r="L53" s="168">
        <v>0.93</v>
      </c>
      <c r="M53" s="168">
        <f t="shared" si="3"/>
        <v>0.29999999249210663</v>
      </c>
    </row>
    <row r="54" spans="1:13" s="1" customFormat="1" ht="27" x14ac:dyDescent="0.25">
      <c r="A54" s="163">
        <v>37</v>
      </c>
      <c r="B54" s="164" t="s">
        <v>566</v>
      </c>
      <c r="C54" s="166" t="s">
        <v>74</v>
      </c>
      <c r="D54" s="166" t="s">
        <v>671</v>
      </c>
      <c r="E54" s="165" t="s">
        <v>35</v>
      </c>
      <c r="F54" s="165" t="s">
        <v>536</v>
      </c>
      <c r="G54" s="166" t="s">
        <v>583</v>
      </c>
      <c r="H54" s="169" t="s">
        <v>560</v>
      </c>
      <c r="I54" s="169" t="s">
        <v>673</v>
      </c>
      <c r="J54" s="167">
        <v>484823.07879999996</v>
      </c>
      <c r="K54" s="170">
        <v>145446.92000000001</v>
      </c>
      <c r="L54" s="168">
        <v>0.93</v>
      </c>
      <c r="M54" s="168">
        <f t="shared" ref="M54:M56" si="4">K54/J54</f>
        <v>0.29999999249210663</v>
      </c>
    </row>
    <row r="55" spans="1:13" s="1" customFormat="1" ht="27" x14ac:dyDescent="0.25">
      <c r="A55" s="163">
        <v>38</v>
      </c>
      <c r="B55" s="164" t="s">
        <v>566</v>
      </c>
      <c r="C55" s="166" t="s">
        <v>74</v>
      </c>
      <c r="D55" s="166" t="s">
        <v>672</v>
      </c>
      <c r="E55" s="165" t="s">
        <v>35</v>
      </c>
      <c r="F55" s="165" t="s">
        <v>536</v>
      </c>
      <c r="G55" s="166" t="s">
        <v>583</v>
      </c>
      <c r="H55" s="169" t="s">
        <v>560</v>
      </c>
      <c r="I55" s="169" t="s">
        <v>673</v>
      </c>
      <c r="J55" s="167">
        <v>484823.07879999996</v>
      </c>
      <c r="K55" s="170">
        <v>145446.92000000001</v>
      </c>
      <c r="L55" s="168">
        <v>0.93</v>
      </c>
      <c r="M55" s="168">
        <f t="shared" si="4"/>
        <v>0.29999999249210663</v>
      </c>
    </row>
    <row r="56" spans="1:13" s="1" customFormat="1" ht="27" x14ac:dyDescent="0.25">
      <c r="A56" s="163">
        <v>39</v>
      </c>
      <c r="B56" s="164" t="s">
        <v>566</v>
      </c>
      <c r="C56" s="166" t="s">
        <v>74</v>
      </c>
      <c r="D56" s="166" t="s">
        <v>255</v>
      </c>
      <c r="E56" s="165" t="s">
        <v>35</v>
      </c>
      <c r="F56" s="165" t="s">
        <v>536</v>
      </c>
      <c r="G56" s="166" t="s">
        <v>583</v>
      </c>
      <c r="H56" s="169" t="s">
        <v>560</v>
      </c>
      <c r="I56" s="169" t="s">
        <v>673</v>
      </c>
      <c r="J56" s="167">
        <v>484823.07879999996</v>
      </c>
      <c r="K56" s="170">
        <v>145446.92000000001</v>
      </c>
      <c r="L56" s="168">
        <v>0.93</v>
      </c>
      <c r="M56" s="168">
        <f t="shared" si="4"/>
        <v>0.29999999249210663</v>
      </c>
    </row>
    <row r="57" spans="1:13" s="1" customFormat="1" ht="41.25" x14ac:dyDescent="0.25">
      <c r="A57" s="163">
        <v>40</v>
      </c>
      <c r="B57" s="164" t="s">
        <v>566</v>
      </c>
      <c r="C57" s="166" t="s">
        <v>319</v>
      </c>
      <c r="D57" s="166" t="s">
        <v>591</v>
      </c>
      <c r="E57" s="165" t="s">
        <v>35</v>
      </c>
      <c r="F57" s="165" t="s">
        <v>536</v>
      </c>
      <c r="G57" s="166" t="s">
        <v>583</v>
      </c>
      <c r="H57" s="169" t="s">
        <v>594</v>
      </c>
      <c r="I57" s="169" t="s">
        <v>595</v>
      </c>
      <c r="J57" s="167">
        <v>470059.78200000001</v>
      </c>
      <c r="K57" s="170">
        <v>470059.79</v>
      </c>
      <c r="L57" s="168">
        <v>1</v>
      </c>
      <c r="M57" s="168">
        <f t="shared" si="3"/>
        <v>1.0000000170191117</v>
      </c>
    </row>
    <row r="58" spans="1:13" s="1" customFormat="1" ht="27" x14ac:dyDescent="0.25">
      <c r="A58" s="163">
        <v>41</v>
      </c>
      <c r="B58" s="164" t="s">
        <v>566</v>
      </c>
      <c r="C58" s="166" t="s">
        <v>83</v>
      </c>
      <c r="D58" s="166" t="s">
        <v>596</v>
      </c>
      <c r="E58" s="165" t="s">
        <v>35</v>
      </c>
      <c r="F58" s="165" t="s">
        <v>536</v>
      </c>
      <c r="G58" s="166" t="s">
        <v>583</v>
      </c>
      <c r="H58" s="169" t="s">
        <v>560</v>
      </c>
      <c r="I58" s="169" t="s">
        <v>598</v>
      </c>
      <c r="J58" s="167">
        <v>486398.12679999997</v>
      </c>
      <c r="K58" s="170">
        <v>361341.76260000002</v>
      </c>
      <c r="L58" s="168">
        <v>0.97</v>
      </c>
      <c r="M58" s="168">
        <f t="shared" si="3"/>
        <v>0.74289299791768859</v>
      </c>
    </row>
    <row r="59" spans="1:13" s="1" customFormat="1" ht="41.25" x14ac:dyDescent="0.25">
      <c r="A59" s="163">
        <v>42</v>
      </c>
      <c r="B59" s="164" t="s">
        <v>566</v>
      </c>
      <c r="C59" s="166" t="s">
        <v>592</v>
      </c>
      <c r="D59" s="166" t="s">
        <v>593</v>
      </c>
      <c r="E59" s="165" t="s">
        <v>306</v>
      </c>
      <c r="F59" s="165" t="s">
        <v>536</v>
      </c>
      <c r="G59" s="166" t="s">
        <v>590</v>
      </c>
      <c r="H59" s="169" t="s">
        <v>594</v>
      </c>
      <c r="I59" s="169" t="s">
        <v>595</v>
      </c>
      <c r="J59" s="167">
        <v>469430.30799999996</v>
      </c>
      <c r="K59" s="170">
        <v>469430.31000000006</v>
      </c>
      <c r="L59" s="168">
        <v>1</v>
      </c>
      <c r="M59" s="168">
        <f t="shared" si="3"/>
        <v>1.0000000042604835</v>
      </c>
    </row>
    <row r="60" spans="1:13" s="1" customFormat="1" ht="36" x14ac:dyDescent="0.25">
      <c r="A60" s="163">
        <v>43</v>
      </c>
      <c r="B60" s="164" t="s">
        <v>566</v>
      </c>
      <c r="C60" s="166" t="s">
        <v>586</v>
      </c>
      <c r="D60" s="166" t="s">
        <v>587</v>
      </c>
      <c r="E60" s="165" t="s">
        <v>35</v>
      </c>
      <c r="F60" s="165" t="s">
        <v>536</v>
      </c>
      <c r="G60" s="166" t="s">
        <v>583</v>
      </c>
      <c r="H60" s="169" t="s">
        <v>311</v>
      </c>
      <c r="I60" s="169" t="s">
        <v>589</v>
      </c>
      <c r="J60" s="167">
        <v>483701.92719999998</v>
      </c>
      <c r="K60" s="170">
        <v>483701.92999999993</v>
      </c>
      <c r="L60" s="168">
        <v>1</v>
      </c>
      <c r="M60" s="168">
        <f t="shared" si="3"/>
        <v>1.0000000057886889</v>
      </c>
    </row>
    <row r="61" spans="1:13" s="1" customFormat="1" ht="57.75" x14ac:dyDescent="0.25">
      <c r="A61" s="163">
        <v>44</v>
      </c>
      <c r="B61" s="164" t="s">
        <v>566</v>
      </c>
      <c r="C61" s="166" t="s">
        <v>136</v>
      </c>
      <c r="D61" s="166" t="s">
        <v>567</v>
      </c>
      <c r="E61" s="165" t="s">
        <v>35</v>
      </c>
      <c r="F61" s="165" t="s">
        <v>535</v>
      </c>
      <c r="G61" s="166" t="s">
        <v>568</v>
      </c>
      <c r="H61" s="169" t="s">
        <v>570</v>
      </c>
      <c r="I61" s="169" t="s">
        <v>571</v>
      </c>
      <c r="J61" s="167">
        <v>5251510.0891999993</v>
      </c>
      <c r="K61" s="167">
        <v>3325246.4655999998</v>
      </c>
      <c r="L61" s="168">
        <v>1</v>
      </c>
      <c r="M61" s="168">
        <f t="shared" si="3"/>
        <v>0.63319814855512513</v>
      </c>
    </row>
    <row r="62" spans="1:13" s="1" customFormat="1" ht="27" x14ac:dyDescent="0.25">
      <c r="A62" s="163">
        <v>45</v>
      </c>
      <c r="B62" s="164" t="s">
        <v>566</v>
      </c>
      <c r="C62" s="166" t="s">
        <v>86</v>
      </c>
      <c r="D62" s="166" t="s">
        <v>597</v>
      </c>
      <c r="E62" s="165" t="s">
        <v>35</v>
      </c>
      <c r="F62" s="165" t="s">
        <v>536</v>
      </c>
      <c r="G62" s="166" t="s">
        <v>583</v>
      </c>
      <c r="H62" s="169" t="s">
        <v>560</v>
      </c>
      <c r="I62" s="169" t="s">
        <v>598</v>
      </c>
      <c r="J62" s="167">
        <v>486398.12679999997</v>
      </c>
      <c r="K62" s="170">
        <v>361341.76260000002</v>
      </c>
      <c r="L62" s="168">
        <v>0.97</v>
      </c>
      <c r="M62" s="168">
        <f t="shared" si="3"/>
        <v>0.74289299791768859</v>
      </c>
    </row>
    <row r="63" spans="1:13" s="1" customFormat="1" ht="27" x14ac:dyDescent="0.25">
      <c r="A63" s="163">
        <v>46</v>
      </c>
      <c r="B63" s="164" t="s">
        <v>566</v>
      </c>
      <c r="C63" s="166" t="s">
        <v>554</v>
      </c>
      <c r="D63" s="166" t="s">
        <v>688</v>
      </c>
      <c r="E63" s="165" t="s">
        <v>35</v>
      </c>
      <c r="F63" s="165" t="s">
        <v>535</v>
      </c>
      <c r="G63" s="166" t="s">
        <v>689</v>
      </c>
      <c r="H63" s="169" t="s">
        <v>624</v>
      </c>
      <c r="I63" s="169" t="s">
        <v>690</v>
      </c>
      <c r="J63" s="167">
        <v>1172487.5855999999</v>
      </c>
      <c r="K63" s="170">
        <v>0</v>
      </c>
      <c r="L63" s="168">
        <v>0</v>
      </c>
      <c r="M63" s="168">
        <f t="shared" si="3"/>
        <v>0</v>
      </c>
    </row>
    <row r="64" spans="1:13" s="1" customFormat="1" ht="49.5" x14ac:dyDescent="0.25">
      <c r="A64" s="163">
        <v>47</v>
      </c>
      <c r="B64" s="164" t="s">
        <v>566</v>
      </c>
      <c r="C64" s="166" t="s">
        <v>574</v>
      </c>
      <c r="D64" s="166" t="s">
        <v>574</v>
      </c>
      <c r="E64" s="165" t="s">
        <v>35</v>
      </c>
      <c r="F64" s="165" t="s">
        <v>535</v>
      </c>
      <c r="G64" s="166" t="s">
        <v>575</v>
      </c>
      <c r="H64" s="169" t="s">
        <v>576</v>
      </c>
      <c r="I64" s="169" t="s">
        <v>577</v>
      </c>
      <c r="J64" s="167">
        <v>9839688.0999999996</v>
      </c>
      <c r="K64" s="167">
        <v>9770008.3800000008</v>
      </c>
      <c r="L64" s="168">
        <v>0.9899</v>
      </c>
      <c r="M64" s="168">
        <f t="shared" si="3"/>
        <v>0.9929185031789779</v>
      </c>
    </row>
    <row r="65" spans="1:13" s="1" customFormat="1" ht="45" x14ac:dyDescent="0.25">
      <c r="A65" s="163">
        <v>48</v>
      </c>
      <c r="B65" s="164" t="s">
        <v>566</v>
      </c>
      <c r="C65" s="166" t="s">
        <v>682</v>
      </c>
      <c r="D65" s="166" t="s">
        <v>683</v>
      </c>
      <c r="E65" s="165" t="s">
        <v>35</v>
      </c>
      <c r="F65" s="165" t="s">
        <v>535</v>
      </c>
      <c r="G65" s="166" t="s">
        <v>684</v>
      </c>
      <c r="H65" s="169" t="s">
        <v>685</v>
      </c>
      <c r="I65" s="169" t="s">
        <v>686</v>
      </c>
      <c r="J65" s="167">
        <v>6828067.6699999999</v>
      </c>
      <c r="K65" s="167">
        <v>2881849.0300000003</v>
      </c>
      <c r="L65" s="168">
        <v>0.53</v>
      </c>
      <c r="M65" s="168">
        <f t="shared" si="3"/>
        <v>0.42205923685580582</v>
      </c>
    </row>
    <row r="66" spans="1:13" s="1" customFormat="1" ht="27" x14ac:dyDescent="0.25">
      <c r="A66" s="163">
        <v>49</v>
      </c>
      <c r="B66" s="164" t="s">
        <v>566</v>
      </c>
      <c r="C66" s="166" t="s">
        <v>356</v>
      </c>
      <c r="D66" s="166" t="s">
        <v>588</v>
      </c>
      <c r="E66" s="165" t="s">
        <v>306</v>
      </c>
      <c r="F66" s="165" t="s">
        <v>536</v>
      </c>
      <c r="G66" s="166" t="s">
        <v>590</v>
      </c>
      <c r="H66" s="169" t="s">
        <v>311</v>
      </c>
      <c r="I66" s="169" t="s">
        <v>589</v>
      </c>
      <c r="J66" s="167">
        <v>483701.92719999998</v>
      </c>
      <c r="K66" s="170">
        <v>483719.32999999996</v>
      </c>
      <c r="L66" s="168">
        <v>1</v>
      </c>
      <c r="M66" s="168">
        <f t="shared" si="3"/>
        <v>1.0000359783557216</v>
      </c>
    </row>
    <row r="67" spans="1:13" s="1" customFormat="1" ht="57.75" x14ac:dyDescent="0.25">
      <c r="A67" s="163">
        <v>50</v>
      </c>
      <c r="B67" s="164" t="s">
        <v>566</v>
      </c>
      <c r="C67" s="166" t="s">
        <v>292</v>
      </c>
      <c r="D67" s="166" t="s">
        <v>490</v>
      </c>
      <c r="E67" s="165" t="s">
        <v>35</v>
      </c>
      <c r="F67" s="165" t="s">
        <v>535</v>
      </c>
      <c r="G67" s="166" t="s">
        <v>679</v>
      </c>
      <c r="H67" s="169" t="s">
        <v>680</v>
      </c>
      <c r="I67" s="169" t="s">
        <v>681</v>
      </c>
      <c r="J67" s="167">
        <v>635878.1743999999</v>
      </c>
      <c r="K67" s="170">
        <v>493867.65</v>
      </c>
      <c r="L67" s="168">
        <v>0.96</v>
      </c>
      <c r="M67" s="168">
        <f t="shared" si="3"/>
        <v>0.77667023320308526</v>
      </c>
    </row>
    <row r="68" spans="1:13" s="1" customFormat="1" ht="27" x14ac:dyDescent="0.25">
      <c r="A68" s="163">
        <v>51</v>
      </c>
      <c r="B68" s="164" t="s">
        <v>566</v>
      </c>
      <c r="C68" s="166" t="s">
        <v>292</v>
      </c>
      <c r="D68" s="166" t="s">
        <v>292</v>
      </c>
      <c r="E68" s="165" t="s">
        <v>23</v>
      </c>
      <c r="F68" s="165" t="s">
        <v>535</v>
      </c>
      <c r="G68" s="166" t="s">
        <v>569</v>
      </c>
      <c r="H68" s="169" t="s">
        <v>572</v>
      </c>
      <c r="I68" s="169" t="s">
        <v>573</v>
      </c>
      <c r="J68" s="167">
        <v>4902819.6571999993</v>
      </c>
      <c r="K68" s="167">
        <v>4886182.0699999994</v>
      </c>
      <c r="L68" s="168">
        <v>1</v>
      </c>
      <c r="M68" s="168">
        <f t="shared" si="3"/>
        <v>0.996606526781876</v>
      </c>
    </row>
    <row r="69" spans="1:13" s="1" customFormat="1" ht="41.25" x14ac:dyDescent="0.25">
      <c r="A69" s="163">
        <v>52</v>
      </c>
      <c r="B69" s="164" t="s">
        <v>566</v>
      </c>
      <c r="C69" s="166" t="s">
        <v>373</v>
      </c>
      <c r="D69" s="166" t="s">
        <v>691</v>
      </c>
      <c r="E69" s="165" t="s">
        <v>306</v>
      </c>
      <c r="F69" s="165" t="s">
        <v>535</v>
      </c>
      <c r="G69" s="166" t="s">
        <v>692</v>
      </c>
      <c r="H69" s="169" t="s">
        <v>693</v>
      </c>
      <c r="I69" s="169" t="s">
        <v>694</v>
      </c>
      <c r="J69" s="167">
        <v>11867296.9672</v>
      </c>
      <c r="K69" s="167">
        <v>3560189.0947999996</v>
      </c>
      <c r="L69" s="168">
        <v>4.7E-2</v>
      </c>
      <c r="M69" s="168">
        <f t="shared" si="3"/>
        <v>0.30000000039099045</v>
      </c>
    </row>
    <row r="70" spans="1:13" s="1" customFormat="1" ht="27" x14ac:dyDescent="0.25">
      <c r="A70" s="163">
        <v>53</v>
      </c>
      <c r="B70" s="164" t="s">
        <v>566</v>
      </c>
      <c r="C70" s="166" t="s">
        <v>169</v>
      </c>
      <c r="D70" s="166" t="s">
        <v>170</v>
      </c>
      <c r="E70" s="165" t="s">
        <v>35</v>
      </c>
      <c r="F70" s="165" t="s">
        <v>536</v>
      </c>
      <c r="G70" s="166" t="s">
        <v>583</v>
      </c>
      <c r="H70" s="169" t="s">
        <v>560</v>
      </c>
      <c r="I70" s="169" t="s">
        <v>598</v>
      </c>
      <c r="J70" s="167">
        <v>486398.12679999997</v>
      </c>
      <c r="K70" s="170">
        <v>366586.91144</v>
      </c>
      <c r="L70" s="168">
        <v>0.97</v>
      </c>
      <c r="M70" s="168">
        <f t="shared" si="3"/>
        <v>0.75367665137151185</v>
      </c>
    </row>
    <row r="71" spans="1:13" s="1" customFormat="1" ht="11.25" x14ac:dyDescent="0.25">
      <c r="A71" s="198" t="s">
        <v>669</v>
      </c>
      <c r="B71" s="199"/>
      <c r="C71" s="199"/>
      <c r="D71" s="199"/>
      <c r="E71" s="199"/>
      <c r="F71" s="199"/>
      <c r="G71" s="199"/>
      <c r="H71" s="199"/>
      <c r="I71" s="200"/>
      <c r="J71" s="181">
        <f>SUM(J18:J70)</f>
        <v>201785269.79879993</v>
      </c>
      <c r="K71" s="181">
        <f>SUM(K18:K70)</f>
        <v>142402598.06876004</v>
      </c>
      <c r="L71" s="182">
        <f>AVERAGE(L18:L70)</f>
        <v>0.91341320754716959</v>
      </c>
      <c r="M71" s="182">
        <f>K71/J71</f>
        <v>0.70571354495176808</v>
      </c>
    </row>
    <row r="72" spans="1:13" s="1" customFormat="1" ht="11.25" x14ac:dyDescent="0.25">
      <c r="A72" s="140"/>
      <c r="B72" s="179"/>
      <c r="C72" s="24"/>
      <c r="D72" s="24"/>
      <c r="E72" s="27"/>
      <c r="F72" s="27"/>
      <c r="G72" s="24"/>
      <c r="H72" s="174"/>
      <c r="I72" s="174"/>
      <c r="J72" s="36"/>
      <c r="K72" s="180"/>
      <c r="L72" s="153"/>
      <c r="M72" s="153"/>
    </row>
    <row r="73" spans="1:13" s="1" customFormat="1" ht="11.25" x14ac:dyDescent="0.25">
      <c r="A73" s="196" t="s">
        <v>695</v>
      </c>
      <c r="B73" s="196"/>
      <c r="C73" s="196"/>
      <c r="D73" s="196"/>
      <c r="E73" s="196"/>
      <c r="F73" s="196"/>
      <c r="G73" s="196"/>
      <c r="H73" s="196"/>
      <c r="I73" s="196"/>
      <c r="J73" s="183">
        <f>J15+J71</f>
        <v>286777376.70759988</v>
      </c>
      <c r="K73" s="189">
        <f>K15+K71</f>
        <v>192149409.41276005</v>
      </c>
      <c r="L73" s="154">
        <f>AVERAGE(L15,L71)</f>
        <v>0.91013160377358471</v>
      </c>
      <c r="M73" s="154">
        <f>K73/J73</f>
        <v>0.67002987341179587</v>
      </c>
    </row>
    <row r="74" spans="1:13" s="1" customFormat="1" ht="11.25" x14ac:dyDescent="0.25">
      <c r="A74" s="140"/>
      <c r="B74" s="34"/>
      <c r="C74" s="171"/>
      <c r="D74" s="171"/>
      <c r="E74" s="17"/>
      <c r="F74" s="17"/>
      <c r="G74" s="24"/>
      <c r="H74" s="27"/>
      <c r="I74" s="174"/>
      <c r="J74" s="36"/>
      <c r="K74" s="35"/>
      <c r="L74" s="153"/>
      <c r="M74" s="153"/>
    </row>
    <row r="75" spans="1:13" s="1" customFormat="1" ht="11.25" x14ac:dyDescent="0.25">
      <c r="A75" s="197" t="s">
        <v>541</v>
      </c>
      <c r="B75" s="197"/>
      <c r="C75" s="197"/>
      <c r="D75" s="197"/>
      <c r="E75" s="197"/>
      <c r="F75" s="197"/>
      <c r="G75" s="197"/>
      <c r="H75" s="197"/>
      <c r="I75" s="197"/>
      <c r="J75" s="197"/>
      <c r="K75" s="197"/>
      <c r="L75" s="197"/>
      <c r="M75" s="197"/>
    </row>
    <row r="76" spans="1:13" s="1" customFormat="1" ht="11.25" x14ac:dyDescent="0.25">
      <c r="A76" s="197"/>
      <c r="B76" s="197"/>
      <c r="C76" s="197"/>
      <c r="D76" s="197"/>
      <c r="E76" s="197"/>
      <c r="F76" s="197"/>
      <c r="G76" s="197"/>
      <c r="H76" s="197"/>
      <c r="I76" s="197"/>
      <c r="J76" s="197"/>
      <c r="K76" s="197"/>
      <c r="L76" s="197"/>
      <c r="M76" s="197"/>
    </row>
    <row r="77" spans="1:13" s="1" customFormat="1" ht="11.25" x14ac:dyDescent="0.25">
      <c r="A77" s="150"/>
      <c r="B77" s="150"/>
      <c r="C77" s="172"/>
      <c r="D77" s="172"/>
      <c r="E77" s="150"/>
      <c r="F77" s="150"/>
      <c r="G77" s="150"/>
      <c r="H77" s="150"/>
      <c r="I77" s="175"/>
      <c r="J77" s="150"/>
      <c r="K77" s="150"/>
      <c r="L77" s="150"/>
      <c r="M77" s="150"/>
    </row>
    <row r="78" spans="1:13" s="1" customFormat="1" ht="11.25" x14ac:dyDescent="0.25">
      <c r="A78" s="150"/>
      <c r="B78" s="150"/>
      <c r="C78" s="172"/>
      <c r="D78" s="172"/>
      <c r="E78" s="150"/>
      <c r="F78" s="150"/>
      <c r="G78" s="150"/>
      <c r="H78" s="150"/>
      <c r="I78" s="175"/>
      <c r="J78" s="150"/>
      <c r="K78" s="150"/>
      <c r="L78" s="150"/>
      <c r="M78" s="150"/>
    </row>
    <row r="79" spans="1:13" s="1" customFormat="1" ht="11.25" x14ac:dyDescent="0.25">
      <c r="A79" s="150"/>
      <c r="B79" s="150"/>
      <c r="C79" s="172"/>
      <c r="D79" s="172"/>
      <c r="E79" s="150"/>
      <c r="F79" s="150"/>
      <c r="G79" s="150"/>
      <c r="H79" s="150"/>
      <c r="I79" s="175"/>
      <c r="J79" s="150"/>
      <c r="K79" s="150"/>
      <c r="L79" s="150"/>
      <c r="M79" s="150"/>
    </row>
    <row r="80" spans="1:13" s="1" customFormat="1" ht="11.25" x14ac:dyDescent="0.25">
      <c r="A80" s="150"/>
      <c r="B80" s="150"/>
      <c r="C80" s="172"/>
      <c r="D80" s="172"/>
      <c r="E80" s="150"/>
      <c r="F80" s="150"/>
      <c r="G80" s="150"/>
      <c r="H80" s="150"/>
      <c r="I80" s="175"/>
      <c r="J80" s="150"/>
      <c r="K80" s="150"/>
      <c r="L80" s="150"/>
      <c r="M80" s="150"/>
    </row>
    <row r="81" spans="1:13" s="1" customFormat="1" ht="12" x14ac:dyDescent="0.25">
      <c r="A81" s="140"/>
      <c r="B81" s="34"/>
      <c r="C81" s="171"/>
      <c r="D81" s="171"/>
      <c r="E81" s="17"/>
      <c r="F81" s="17"/>
      <c r="G81" s="24"/>
      <c r="H81" s="17"/>
      <c r="I81" s="174"/>
      <c r="J81" s="114"/>
      <c r="K81" s="156"/>
      <c r="L81" s="128"/>
      <c r="M81" s="128"/>
    </row>
    <row r="82" spans="1:13" x14ac:dyDescent="0.25">
      <c r="A82" s="140"/>
      <c r="B82" s="34"/>
      <c r="C82" s="171"/>
      <c r="D82" s="171"/>
      <c r="E82" s="17"/>
      <c r="F82" s="17"/>
      <c r="G82" s="24"/>
      <c r="H82" s="17"/>
      <c r="I82" s="174"/>
      <c r="J82" s="114"/>
      <c r="K82" s="156"/>
      <c r="L82" s="128"/>
      <c r="M82" s="128"/>
    </row>
    <row r="83" spans="1:13" x14ac:dyDescent="0.25">
      <c r="A83" s="140"/>
      <c r="B83" s="34"/>
      <c r="C83" s="171"/>
      <c r="D83" s="171"/>
      <c r="E83" s="17"/>
      <c r="F83" s="17"/>
      <c r="G83" s="24"/>
      <c r="H83" s="17"/>
      <c r="I83" s="174"/>
      <c r="J83" s="114"/>
      <c r="K83" s="156"/>
      <c r="L83" s="128"/>
      <c r="M83" s="128"/>
    </row>
    <row r="84" spans="1:13" x14ac:dyDescent="0.25">
      <c r="A84" s="140"/>
      <c r="B84" s="34"/>
      <c r="C84" s="171"/>
      <c r="D84" s="171"/>
      <c r="E84" s="17"/>
      <c r="F84" s="17"/>
      <c r="G84" s="24"/>
      <c r="H84" s="17"/>
      <c r="I84" s="174"/>
      <c r="J84" s="114"/>
      <c r="K84" s="156"/>
      <c r="L84" s="128"/>
      <c r="M84" s="128"/>
    </row>
    <row r="85" spans="1:13" x14ac:dyDescent="0.25">
      <c r="A85" s="140"/>
      <c r="B85" s="34"/>
      <c r="C85" s="171"/>
      <c r="D85" s="171"/>
      <c r="E85" s="17"/>
      <c r="F85" s="17"/>
      <c r="G85" s="24"/>
      <c r="H85" s="17"/>
      <c r="I85" s="174"/>
      <c r="J85" s="114"/>
      <c r="K85" s="156"/>
      <c r="L85" s="128"/>
      <c r="M85" s="128"/>
    </row>
    <row r="86" spans="1:13" x14ac:dyDescent="0.25">
      <c r="A86" s="140"/>
      <c r="B86" s="34"/>
      <c r="C86" s="171"/>
      <c r="D86" s="171"/>
      <c r="E86" s="17"/>
      <c r="F86" s="17"/>
      <c r="G86" s="24"/>
      <c r="H86" s="17"/>
      <c r="I86" s="174"/>
      <c r="J86" s="114"/>
      <c r="K86" s="156"/>
      <c r="L86" s="128"/>
      <c r="M86" s="128"/>
    </row>
    <row r="87" spans="1:13" x14ac:dyDescent="0.25">
      <c r="A87" s="140"/>
      <c r="B87" s="34"/>
      <c r="C87" s="171"/>
      <c r="D87" s="171"/>
      <c r="E87" s="17"/>
      <c r="F87" s="17"/>
      <c r="G87" s="24"/>
      <c r="H87" s="17"/>
      <c r="I87" s="174"/>
      <c r="J87" s="114"/>
      <c r="K87" s="156"/>
      <c r="L87" s="128"/>
      <c r="M87" s="128"/>
    </row>
    <row r="88" spans="1:13" x14ac:dyDescent="0.25">
      <c r="A88" s="140"/>
      <c r="B88" s="34"/>
      <c r="C88" s="171"/>
      <c r="D88" s="171"/>
      <c r="E88" s="17"/>
      <c r="F88" s="17"/>
      <c r="G88" s="24"/>
      <c r="H88" s="17"/>
      <c r="I88" s="174"/>
      <c r="J88" s="114"/>
      <c r="K88" s="156"/>
      <c r="L88" s="128"/>
      <c r="M88" s="128"/>
    </row>
  </sheetData>
  <autoFilter ref="A9:M73" xr:uid="{D5F9F2AF-9273-4E4A-B4C3-F8F970FA3221}"/>
  <sortState xmlns:xlrd2="http://schemas.microsoft.com/office/spreadsheetml/2017/richdata2" ref="A11:M70">
    <sortCondition ref="B11:B70"/>
    <sortCondition ref="C11:C70"/>
    <sortCondition ref="D11:D70"/>
    <sortCondition descending="1" ref="J11:J70"/>
  </sortState>
  <mergeCells count="19">
    <mergeCell ref="A2:M2"/>
    <mergeCell ref="A3:M3"/>
    <mergeCell ref="A4:M4"/>
    <mergeCell ref="A6:L6"/>
    <mergeCell ref="A7:A8"/>
    <mergeCell ref="B7:B8"/>
    <mergeCell ref="C7:D7"/>
    <mergeCell ref="E7:E8"/>
    <mergeCell ref="F7:F8"/>
    <mergeCell ref="G7:G8"/>
    <mergeCell ref="H7:J7"/>
    <mergeCell ref="A71:I71"/>
    <mergeCell ref="A73:I73"/>
    <mergeCell ref="K7:M7"/>
    <mergeCell ref="A75:M75"/>
    <mergeCell ref="A76:M76"/>
    <mergeCell ref="A15:I15"/>
    <mergeCell ref="A10:M10"/>
    <mergeCell ref="A17:M17"/>
  </mergeCells>
  <printOptions horizontalCentered="1"/>
  <pageMargins left="0" right="0" top="0.59055118110236227" bottom="0.59055118110236227" header="0" footer="0"/>
  <pageSetup scale="80" orientation="landscape" r:id="rId1"/>
  <headerFooter>
    <oddFooter>&amp;R&amp;"Arial,Normal"&amp;7&amp;P</oddFooter>
  </headerFooter>
  <ignoredErrors>
    <ignoredError sqref="J15:L1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K25"/>
  <sheetViews>
    <sheetView workbookViewId="0">
      <selection activeCell="K8" sqref="K8"/>
    </sheetView>
  </sheetViews>
  <sheetFormatPr baseColWidth="10" defaultRowHeight="15" x14ac:dyDescent="0.25"/>
  <cols>
    <col min="1" max="1" width="3.5703125" bestFit="1" customWidth="1"/>
    <col min="2" max="2" width="10.85546875" hidden="1" customWidth="1"/>
    <col min="3" max="3" width="9.5703125" bestFit="1" customWidth="1"/>
    <col min="4" max="5" width="11.7109375" customWidth="1"/>
    <col min="6" max="6" width="10" customWidth="1"/>
    <col min="7" max="7" width="10.140625" customWidth="1"/>
    <col min="8" max="8" width="10.140625" hidden="1" customWidth="1"/>
    <col min="9" max="9" width="10.28515625" hidden="1" customWidth="1"/>
    <col min="10" max="10" width="14" customWidth="1"/>
    <col min="11" max="11" width="38.28515625" customWidth="1"/>
    <col min="12" max="12" width="8.28515625" customWidth="1"/>
    <col min="13" max="13" width="6.85546875" customWidth="1"/>
    <col min="14" max="15" width="8.7109375" bestFit="1" customWidth="1"/>
    <col min="16" max="16" width="8.85546875" customWidth="1"/>
    <col min="17" max="17" width="2.7109375" customWidth="1"/>
    <col min="18" max="18" width="3.140625" customWidth="1"/>
    <col min="19" max="19" width="7.7109375" customWidth="1"/>
    <col min="20" max="20" width="8" customWidth="1"/>
    <col min="21" max="21" width="12.42578125" customWidth="1"/>
    <col min="22" max="24" width="10" customWidth="1"/>
    <col min="25" max="25" width="11.140625" customWidth="1"/>
    <col min="26" max="26" width="13.5703125" customWidth="1"/>
    <col min="27" max="27" width="9.140625" customWidth="1"/>
    <col min="28" max="28" width="8.140625" customWidth="1"/>
    <col min="29" max="29" width="9.5703125" customWidth="1"/>
    <col min="30" max="30" width="11.42578125" customWidth="1"/>
    <col min="31" max="31" width="9.42578125" customWidth="1"/>
    <col min="32" max="32" width="12.5703125" customWidth="1"/>
    <col min="33" max="33" width="9.7109375" customWidth="1"/>
    <col min="34" max="34" width="10.28515625" customWidth="1"/>
    <col min="35" max="35" width="9.28515625" customWidth="1"/>
    <col min="36" max="36" width="12.28515625" customWidth="1"/>
    <col min="37" max="37" width="10.28515625" customWidth="1"/>
    <col min="38" max="38" width="11.140625" customWidth="1"/>
    <col min="39" max="39" width="12.28515625" customWidth="1"/>
    <col min="40" max="40" width="7.85546875" customWidth="1"/>
    <col min="41" max="41" width="11.85546875" customWidth="1"/>
    <col min="42" max="42" width="8.85546875" customWidth="1"/>
    <col min="43" max="43" width="11.7109375" customWidth="1"/>
    <col min="44" max="44" width="10.85546875" customWidth="1"/>
    <col min="45" max="45" width="11.28515625" customWidth="1"/>
    <col min="46" max="46" width="11" customWidth="1"/>
    <col min="47" max="47" width="10.5703125" customWidth="1"/>
    <col min="48" max="48" width="11.28515625" customWidth="1"/>
    <col min="49" max="49" width="13.28515625" customWidth="1"/>
    <col min="50" max="50" width="11.42578125" customWidth="1"/>
    <col min="51" max="51" width="9.5703125" customWidth="1"/>
    <col min="52" max="52" width="11.28515625" customWidth="1"/>
    <col min="53" max="53" width="11.140625" customWidth="1"/>
    <col min="54" max="54" width="9.5703125" customWidth="1"/>
    <col min="55" max="55" width="9.42578125" customWidth="1"/>
    <col min="56" max="56" width="11" customWidth="1"/>
    <col min="57" max="57" width="8.140625" customWidth="1"/>
    <col min="58" max="60" width="12.28515625" customWidth="1"/>
    <col min="61" max="61" width="10.85546875" customWidth="1"/>
    <col min="62" max="62" width="10.42578125" customWidth="1"/>
    <col min="63" max="63" width="12.28515625" customWidth="1"/>
    <col min="64" max="65" width="10.85546875" customWidth="1"/>
    <col min="66" max="66" width="9.85546875" customWidth="1"/>
    <col min="67" max="67" width="10.42578125" customWidth="1"/>
    <col min="68" max="68" width="11.42578125" customWidth="1"/>
    <col min="69" max="69" width="10.85546875" customWidth="1"/>
    <col min="70" max="70" width="7.42578125" customWidth="1"/>
    <col min="71" max="71" width="10" customWidth="1"/>
    <col min="72" max="75" width="12.28515625" customWidth="1"/>
    <col min="76" max="76" width="10.85546875" customWidth="1"/>
    <col min="77" max="77" width="10.42578125" customWidth="1"/>
    <col min="78" max="80" width="12.28515625" customWidth="1"/>
    <col min="81" max="81" width="9.5703125" customWidth="1"/>
    <col min="82" max="82" width="10.42578125" customWidth="1"/>
  </cols>
  <sheetData>
    <row r="1" spans="1:89" s="1" customFormat="1" ht="24" customHeight="1" x14ac:dyDescent="0.25">
      <c r="A1" s="190" t="s">
        <v>474</v>
      </c>
      <c r="B1" s="190"/>
      <c r="C1" s="190"/>
      <c r="D1" s="190"/>
      <c r="E1" s="190"/>
      <c r="F1" s="190"/>
      <c r="G1" s="190"/>
      <c r="H1" s="190"/>
      <c r="I1" s="190"/>
      <c r="J1" s="190"/>
      <c r="K1" s="190"/>
      <c r="L1" s="190"/>
      <c r="M1" s="190"/>
      <c r="N1" s="190"/>
      <c r="O1" s="190"/>
      <c r="P1" s="190"/>
      <c r="Q1" s="190"/>
      <c r="R1" s="190"/>
      <c r="S1" s="190"/>
      <c r="T1" s="190"/>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7"/>
      <c r="BA1" s="17"/>
      <c r="BB1" s="63"/>
      <c r="BC1" s="18"/>
      <c r="BD1" s="63"/>
      <c r="BE1" s="63"/>
      <c r="BF1" s="114"/>
      <c r="BG1" s="114"/>
      <c r="BH1" s="114"/>
      <c r="BI1" s="114"/>
      <c r="BJ1" s="114"/>
      <c r="BK1" s="114"/>
      <c r="BL1" s="114"/>
      <c r="BM1" s="114"/>
      <c r="BN1" s="114"/>
      <c r="BO1" s="114"/>
      <c r="BP1" s="63"/>
      <c r="BQ1" s="63"/>
      <c r="BR1" s="128"/>
      <c r="BS1" s="128"/>
      <c r="BT1" s="114"/>
      <c r="BU1" s="114"/>
      <c r="BV1" s="114"/>
      <c r="BW1" s="114"/>
      <c r="BX1" s="114"/>
      <c r="BY1" s="114"/>
      <c r="BZ1" s="113"/>
      <c r="CA1" s="114"/>
      <c r="CB1" s="114"/>
      <c r="CC1" s="114"/>
      <c r="CD1" s="114"/>
      <c r="CE1" s="36"/>
      <c r="CF1" s="36"/>
      <c r="CG1" s="36"/>
    </row>
    <row r="2" spans="1:89" s="1" customFormat="1" ht="12" x14ac:dyDescent="0.25">
      <c r="A2" s="211" t="s">
        <v>40</v>
      </c>
      <c r="B2" s="211" t="s">
        <v>142</v>
      </c>
      <c r="C2" s="211" t="s">
        <v>17</v>
      </c>
      <c r="D2" s="211" t="s">
        <v>20</v>
      </c>
      <c r="E2" s="211"/>
      <c r="F2" s="211"/>
      <c r="G2" s="211" t="s">
        <v>10</v>
      </c>
      <c r="H2" s="211" t="s">
        <v>21</v>
      </c>
      <c r="I2" s="224" t="s">
        <v>22</v>
      </c>
      <c r="J2" s="224" t="s">
        <v>58</v>
      </c>
      <c r="K2" s="224" t="s">
        <v>26</v>
      </c>
      <c r="L2" s="211" t="s">
        <v>27</v>
      </c>
      <c r="M2" s="211"/>
      <c r="N2" s="210" t="s">
        <v>39</v>
      </c>
      <c r="O2" s="210"/>
      <c r="P2" s="210"/>
      <c r="Q2" s="211" t="s">
        <v>32</v>
      </c>
      <c r="R2" s="211"/>
      <c r="S2" s="212" t="s">
        <v>33</v>
      </c>
      <c r="T2" s="213" t="s">
        <v>34</v>
      </c>
      <c r="U2" s="87"/>
      <c r="V2" s="88"/>
      <c r="W2" s="87"/>
      <c r="X2" s="87"/>
      <c r="Y2" s="87"/>
      <c r="Z2" s="87"/>
      <c r="AA2" s="87"/>
      <c r="AB2" s="210" t="s">
        <v>162</v>
      </c>
      <c r="AC2" s="210"/>
      <c r="AD2" s="210"/>
      <c r="AE2" s="121"/>
      <c r="AF2" s="223" t="s">
        <v>505</v>
      </c>
      <c r="AG2" s="217" t="s">
        <v>182</v>
      </c>
      <c r="AH2" s="217"/>
      <c r="AI2" s="217"/>
      <c r="AJ2" s="217"/>
      <c r="AK2" s="218" t="s">
        <v>191</v>
      </c>
      <c r="AL2" s="218"/>
      <c r="AM2" s="219" t="s">
        <v>198</v>
      </c>
      <c r="AN2" s="219"/>
      <c r="AO2" s="219"/>
      <c r="AP2" s="219"/>
      <c r="AQ2" s="220" t="s">
        <v>261</v>
      </c>
      <c r="AR2" s="220"/>
      <c r="AS2" s="220"/>
      <c r="AT2" s="220"/>
      <c r="AU2" s="220"/>
      <c r="AV2" s="220"/>
      <c r="AW2" s="220"/>
      <c r="AX2" s="220"/>
      <c r="AY2" s="220"/>
      <c r="AZ2" s="221" t="s">
        <v>419</v>
      </c>
      <c r="BA2" s="221"/>
      <c r="BB2" s="221"/>
      <c r="BC2" s="221"/>
      <c r="BD2" s="221"/>
      <c r="BE2" s="221"/>
      <c r="BF2" s="221"/>
      <c r="BG2" s="221"/>
      <c r="BH2" s="221"/>
      <c r="BI2" s="221"/>
      <c r="BJ2" s="221"/>
      <c r="BK2" s="222" t="s">
        <v>420</v>
      </c>
      <c r="BL2" s="222"/>
      <c r="BM2" s="222"/>
      <c r="BN2" s="222"/>
      <c r="BO2" s="222"/>
      <c r="BP2" s="222"/>
      <c r="BQ2" s="222"/>
      <c r="BR2" s="214" t="s">
        <v>421</v>
      </c>
      <c r="BS2" s="214"/>
      <c r="BT2" s="214"/>
      <c r="BU2" s="215" t="s">
        <v>468</v>
      </c>
      <c r="BV2" s="215"/>
      <c r="BW2" s="215"/>
      <c r="BX2" s="215"/>
      <c r="BY2" s="215"/>
      <c r="BZ2" s="216" t="s">
        <v>423</v>
      </c>
      <c r="CA2" s="216"/>
      <c r="CB2" s="216"/>
      <c r="CC2" s="216"/>
      <c r="CD2" s="216"/>
      <c r="CE2" s="36"/>
      <c r="CF2" s="36"/>
      <c r="CG2" s="36"/>
    </row>
    <row r="3" spans="1:89" s="17" customFormat="1" ht="33.75" x14ac:dyDescent="0.25">
      <c r="A3" s="211"/>
      <c r="B3" s="211"/>
      <c r="C3" s="211"/>
      <c r="D3" s="123" t="s">
        <v>0</v>
      </c>
      <c r="E3" s="123" t="s">
        <v>9</v>
      </c>
      <c r="F3" s="89" t="s">
        <v>13</v>
      </c>
      <c r="G3" s="211"/>
      <c r="H3" s="211"/>
      <c r="I3" s="224"/>
      <c r="J3" s="224"/>
      <c r="K3" s="224"/>
      <c r="L3" s="124" t="s">
        <v>28</v>
      </c>
      <c r="M3" s="90" t="s">
        <v>29</v>
      </c>
      <c r="N3" s="121" t="s">
        <v>30</v>
      </c>
      <c r="O3" s="121" t="s">
        <v>31</v>
      </c>
      <c r="P3" s="121" t="s">
        <v>161</v>
      </c>
      <c r="Q3" s="123" t="s">
        <v>6</v>
      </c>
      <c r="R3" s="123" t="s">
        <v>7</v>
      </c>
      <c r="S3" s="212"/>
      <c r="T3" s="213"/>
      <c r="U3" s="91" t="s">
        <v>4</v>
      </c>
      <c r="V3" s="92" t="s">
        <v>11</v>
      </c>
      <c r="W3" s="91" t="s">
        <v>5</v>
      </c>
      <c r="X3" s="91" t="s">
        <v>12</v>
      </c>
      <c r="Y3" s="91" t="s">
        <v>14</v>
      </c>
      <c r="Z3" s="91" t="s">
        <v>59</v>
      </c>
      <c r="AA3" s="93" t="s">
        <v>199</v>
      </c>
      <c r="AB3" s="121" t="s">
        <v>144</v>
      </c>
      <c r="AC3" s="121" t="s">
        <v>163</v>
      </c>
      <c r="AD3" s="121" t="s">
        <v>479</v>
      </c>
      <c r="AE3" s="121" t="s">
        <v>207</v>
      </c>
      <c r="AF3" s="223"/>
      <c r="AG3" s="135" t="s">
        <v>33</v>
      </c>
      <c r="AH3" s="135" t="s">
        <v>181</v>
      </c>
      <c r="AI3" s="135" t="s">
        <v>183</v>
      </c>
      <c r="AJ3" s="135" t="s">
        <v>188</v>
      </c>
      <c r="AK3" s="134" t="s">
        <v>189</v>
      </c>
      <c r="AL3" s="134" t="s">
        <v>190</v>
      </c>
      <c r="AM3" s="94" t="s">
        <v>196</v>
      </c>
      <c r="AN3" s="94" t="s">
        <v>192</v>
      </c>
      <c r="AO3" s="94" t="s">
        <v>197</v>
      </c>
      <c r="AP3" s="94" t="s">
        <v>193</v>
      </c>
      <c r="AQ3" s="95" t="s">
        <v>194</v>
      </c>
      <c r="AR3" s="96" t="s">
        <v>195</v>
      </c>
      <c r="AS3" s="97" t="s">
        <v>428</v>
      </c>
      <c r="AT3" s="97" t="s">
        <v>257</v>
      </c>
      <c r="AU3" s="97" t="s">
        <v>258</v>
      </c>
      <c r="AV3" s="97" t="s">
        <v>259</v>
      </c>
      <c r="AW3" s="97" t="s">
        <v>260</v>
      </c>
      <c r="AX3" s="97" t="s">
        <v>262</v>
      </c>
      <c r="AY3" s="97" t="s">
        <v>263</v>
      </c>
      <c r="AZ3" s="111" t="s">
        <v>264</v>
      </c>
      <c r="BA3" s="111" t="s">
        <v>265</v>
      </c>
      <c r="BB3" s="98" t="s">
        <v>269</v>
      </c>
      <c r="BC3" s="115" t="s">
        <v>304</v>
      </c>
      <c r="BD3" s="98" t="s">
        <v>270</v>
      </c>
      <c r="BE3" s="98" t="s">
        <v>271</v>
      </c>
      <c r="BF3" s="116" t="s">
        <v>266</v>
      </c>
      <c r="BG3" s="116" t="s">
        <v>267</v>
      </c>
      <c r="BH3" s="116" t="s">
        <v>268</v>
      </c>
      <c r="BI3" s="116" t="s">
        <v>416</v>
      </c>
      <c r="BJ3" s="116" t="s">
        <v>417</v>
      </c>
      <c r="BK3" s="116" t="s">
        <v>272</v>
      </c>
      <c r="BL3" s="116" t="s">
        <v>267</v>
      </c>
      <c r="BM3" s="116" t="s">
        <v>268</v>
      </c>
      <c r="BN3" s="116" t="s">
        <v>416</v>
      </c>
      <c r="BO3" s="116" t="s">
        <v>417</v>
      </c>
      <c r="BP3" s="98" t="s">
        <v>418</v>
      </c>
      <c r="BQ3" s="98" t="s">
        <v>273</v>
      </c>
      <c r="BR3" s="117" t="s">
        <v>295</v>
      </c>
      <c r="BS3" s="117" t="s">
        <v>274</v>
      </c>
      <c r="BT3" s="116" t="s">
        <v>296</v>
      </c>
      <c r="BU3" s="116" t="s">
        <v>266</v>
      </c>
      <c r="BV3" s="116" t="s">
        <v>267</v>
      </c>
      <c r="BW3" s="116" t="s">
        <v>268</v>
      </c>
      <c r="BX3" s="116" t="s">
        <v>416</v>
      </c>
      <c r="BY3" s="116" t="s">
        <v>417</v>
      </c>
      <c r="BZ3" s="116" t="s">
        <v>424</v>
      </c>
      <c r="CA3" s="116" t="s">
        <v>267</v>
      </c>
      <c r="CB3" s="116" t="s">
        <v>268</v>
      </c>
      <c r="CC3" s="116" t="s">
        <v>416</v>
      </c>
      <c r="CD3" s="116" t="s">
        <v>417</v>
      </c>
      <c r="CE3" s="116"/>
      <c r="CF3" s="116"/>
      <c r="CG3" s="116"/>
      <c r="CH3" s="111"/>
      <c r="CI3" s="111"/>
      <c r="CJ3" s="111"/>
      <c r="CK3" s="111"/>
    </row>
    <row r="4" spans="1:89" s="1" customFormat="1" ht="126" x14ac:dyDescent="0.25">
      <c r="A4" s="13">
        <v>1</v>
      </c>
      <c r="B4" s="34" t="s">
        <v>143</v>
      </c>
      <c r="C4" s="13" t="s">
        <v>18</v>
      </c>
      <c r="D4" s="99" t="s">
        <v>353</v>
      </c>
      <c r="E4" s="99" t="s">
        <v>354</v>
      </c>
      <c r="F4" s="100" t="s">
        <v>475</v>
      </c>
      <c r="G4" s="99" t="s">
        <v>35</v>
      </c>
      <c r="H4" s="99" t="s">
        <v>24</v>
      </c>
      <c r="I4" s="101" t="s">
        <v>57</v>
      </c>
      <c r="J4" s="101" t="s">
        <v>485</v>
      </c>
      <c r="K4" s="138" t="s">
        <v>489</v>
      </c>
      <c r="L4" s="104">
        <v>278</v>
      </c>
      <c r="M4" s="104"/>
      <c r="N4" s="105">
        <v>7000000</v>
      </c>
      <c r="O4" s="105" t="e">
        <f>'Avances Físicos a Septiembre '!#REF!</f>
        <v>#REF!</v>
      </c>
      <c r="P4" s="105" t="e">
        <f>N4-O4</f>
        <v>#REF!</v>
      </c>
      <c r="Q4" s="99" t="s">
        <v>6</v>
      </c>
      <c r="R4" s="99"/>
      <c r="S4" s="106">
        <f>N4/L4</f>
        <v>25179.856115107912</v>
      </c>
      <c r="T4" s="107" t="e">
        <f>(O4/N4)*100</f>
        <v>#REF!</v>
      </c>
      <c r="U4" s="17" t="s">
        <v>153</v>
      </c>
      <c r="V4" s="20">
        <v>2615</v>
      </c>
      <c r="W4" s="20">
        <v>21</v>
      </c>
      <c r="X4" s="20">
        <v>1308</v>
      </c>
      <c r="Y4" s="20">
        <v>1710</v>
      </c>
      <c r="Z4" s="20" t="s">
        <v>481</v>
      </c>
      <c r="AA4" s="108">
        <v>26.6</v>
      </c>
      <c r="AB4" s="14" t="e">
        <f>('Avances Físicos a Septiembre '!#REF!)+AB12</f>
        <v>#REF!</v>
      </c>
      <c r="AC4" s="14">
        <v>0</v>
      </c>
      <c r="AD4" s="136" t="e">
        <f>P4-AB4</f>
        <v>#REF!</v>
      </c>
      <c r="AE4" s="18" t="s">
        <v>208</v>
      </c>
      <c r="AF4" s="112">
        <v>44043</v>
      </c>
      <c r="AG4" s="56" t="s">
        <v>6</v>
      </c>
      <c r="AH4" s="56" t="s">
        <v>6</v>
      </c>
      <c r="AI4" s="57" t="s">
        <v>6</v>
      </c>
      <c r="AJ4" s="57"/>
      <c r="AK4" s="58"/>
      <c r="AL4" s="58"/>
      <c r="AM4" s="59"/>
      <c r="AN4" s="59"/>
      <c r="AO4" s="59"/>
      <c r="AP4" s="59"/>
      <c r="AQ4" s="86"/>
      <c r="AR4" s="60"/>
      <c r="AS4" s="112"/>
      <c r="AT4" s="112"/>
      <c r="AU4" s="112"/>
      <c r="AV4" s="112"/>
      <c r="AW4" s="112"/>
      <c r="AX4" s="112"/>
      <c r="AY4" s="112"/>
      <c r="AZ4" s="17"/>
      <c r="BA4" s="119"/>
      <c r="BB4" s="63"/>
      <c r="BC4" s="18"/>
      <c r="BD4" s="63"/>
      <c r="BE4" s="63"/>
      <c r="BF4" s="113"/>
      <c r="BG4" s="114"/>
      <c r="BH4" s="114"/>
      <c r="BI4" s="114"/>
      <c r="BJ4" s="114"/>
      <c r="BK4" s="113"/>
      <c r="BL4" s="114"/>
      <c r="BM4" s="114"/>
      <c r="BN4" s="114"/>
      <c r="BO4" s="114"/>
      <c r="BP4" s="63"/>
      <c r="BQ4" s="84"/>
      <c r="BR4" s="128"/>
      <c r="BS4" s="128"/>
      <c r="BT4" s="120"/>
      <c r="BU4" s="113"/>
      <c r="BV4" s="114"/>
      <c r="BW4" s="114"/>
      <c r="BX4" s="114"/>
      <c r="BY4" s="114"/>
      <c r="BZ4" s="113"/>
      <c r="CA4" s="114"/>
      <c r="CB4" s="114"/>
      <c r="CC4" s="114"/>
      <c r="CD4" s="114"/>
      <c r="CE4" s="36"/>
      <c r="CF4" s="36"/>
      <c r="CG4" s="36"/>
    </row>
    <row r="5" spans="1:89" s="1" customFormat="1" ht="12" x14ac:dyDescent="0.25">
      <c r="A5" s="13"/>
      <c r="B5" s="34"/>
      <c r="C5" s="13"/>
      <c r="D5" s="99"/>
      <c r="E5" s="99"/>
      <c r="F5" s="100"/>
      <c r="G5" s="99"/>
      <c r="H5" s="99"/>
      <c r="I5" s="101"/>
      <c r="J5" s="102"/>
      <c r="K5" s="103"/>
      <c r="L5" s="104"/>
      <c r="M5" s="104"/>
      <c r="N5" s="105"/>
      <c r="O5" s="105"/>
      <c r="P5" s="105"/>
      <c r="Q5" s="99"/>
      <c r="R5" s="99"/>
      <c r="S5" s="106"/>
      <c r="T5" s="110"/>
      <c r="U5" s="17"/>
      <c r="V5" s="20"/>
      <c r="W5" s="20"/>
      <c r="X5" s="20"/>
      <c r="Y5" s="20"/>
      <c r="Z5" s="20"/>
      <c r="AA5" s="108"/>
      <c r="AB5" s="14"/>
      <c r="AC5" s="14"/>
      <c r="AD5" s="14"/>
      <c r="AE5" s="14"/>
      <c r="AF5" s="17"/>
      <c r="AG5" s="56"/>
      <c r="AH5" s="56"/>
      <c r="AI5" s="57"/>
      <c r="AJ5" s="57"/>
      <c r="AK5" s="58"/>
      <c r="AL5" s="58"/>
      <c r="AM5" s="59"/>
      <c r="AN5" s="59"/>
      <c r="AO5" s="59"/>
      <c r="AP5" s="59"/>
      <c r="AQ5" s="86"/>
      <c r="AR5" s="60"/>
      <c r="AS5" s="112"/>
      <c r="AT5" s="112"/>
      <c r="AU5" s="112"/>
      <c r="AV5" s="112"/>
      <c r="AW5" s="112"/>
      <c r="AX5" s="112"/>
      <c r="AY5" s="112"/>
      <c r="AZ5" s="17"/>
      <c r="BA5" s="119"/>
      <c r="BB5" s="63"/>
      <c r="BC5" s="18"/>
      <c r="BD5" s="63"/>
      <c r="BE5" s="63"/>
      <c r="BF5" s="113"/>
      <c r="BG5" s="114"/>
      <c r="BH5" s="114"/>
      <c r="BI5" s="114"/>
      <c r="BJ5" s="114"/>
      <c r="BK5" s="113"/>
      <c r="BL5" s="114"/>
      <c r="BM5" s="114"/>
      <c r="BN5" s="114"/>
      <c r="BO5" s="114"/>
      <c r="BP5" s="63"/>
      <c r="BQ5" s="84"/>
      <c r="BR5" s="128"/>
      <c r="BS5" s="128"/>
      <c r="BT5" s="120"/>
      <c r="BU5" s="113"/>
      <c r="BV5" s="114"/>
      <c r="BW5" s="114"/>
      <c r="BX5" s="114"/>
      <c r="BY5" s="114"/>
      <c r="BZ5" s="113"/>
      <c r="CA5" s="114"/>
      <c r="CB5" s="114"/>
      <c r="CC5" s="114"/>
      <c r="CD5" s="114"/>
      <c r="CE5" s="36"/>
      <c r="CF5" s="36"/>
      <c r="CG5" s="36"/>
    </row>
    <row r="6" spans="1:89" s="1" customFormat="1" ht="125.25" customHeight="1" x14ac:dyDescent="0.25">
      <c r="A6" s="13">
        <v>2</v>
      </c>
      <c r="B6" s="34" t="s">
        <v>143</v>
      </c>
      <c r="C6" s="13" t="s">
        <v>19</v>
      </c>
      <c r="D6" s="99" t="s">
        <v>42</v>
      </c>
      <c r="E6" s="99" t="s">
        <v>476</v>
      </c>
      <c r="F6" s="100" t="s">
        <v>498</v>
      </c>
      <c r="G6" s="99" t="s">
        <v>35</v>
      </c>
      <c r="H6" s="99" t="s">
        <v>24</v>
      </c>
      <c r="I6" s="101" t="s">
        <v>36</v>
      </c>
      <c r="J6" s="102" t="s">
        <v>76</v>
      </c>
      <c r="K6" s="137" t="s">
        <v>499</v>
      </c>
      <c r="L6" s="104">
        <v>108</v>
      </c>
      <c r="M6" s="104"/>
      <c r="N6" s="105">
        <v>4205590</v>
      </c>
      <c r="O6" s="105">
        <f>N6*0.6</f>
        <v>2523354</v>
      </c>
      <c r="P6" s="105">
        <f>N6*0.4</f>
        <v>1682236</v>
      </c>
      <c r="Q6" s="99" t="s">
        <v>6</v>
      </c>
      <c r="R6" s="99"/>
      <c r="S6" s="106">
        <f>N6/L6</f>
        <v>38940.648148148146</v>
      </c>
      <c r="T6" s="107">
        <f>(O6/N6)*100</f>
        <v>60</v>
      </c>
      <c r="U6" s="17" t="s">
        <v>156</v>
      </c>
      <c r="V6" s="20">
        <v>108</v>
      </c>
      <c r="W6" s="20">
        <v>0</v>
      </c>
      <c r="X6" s="20">
        <v>50</v>
      </c>
      <c r="Y6" s="20">
        <v>69</v>
      </c>
      <c r="Z6" s="20" t="s">
        <v>111</v>
      </c>
      <c r="AA6" s="108">
        <v>31.1</v>
      </c>
      <c r="AB6" s="14">
        <f>P6-AC6</f>
        <v>1182236</v>
      </c>
      <c r="AC6" s="14">
        <v>500000</v>
      </c>
      <c r="AD6" s="14">
        <v>0</v>
      </c>
      <c r="AE6" s="18" t="s">
        <v>482</v>
      </c>
      <c r="AF6" s="112">
        <v>44043</v>
      </c>
      <c r="AG6" s="56" t="s">
        <v>6</v>
      </c>
      <c r="AH6" s="56" t="s">
        <v>6</v>
      </c>
      <c r="AI6" s="57" t="s">
        <v>6</v>
      </c>
      <c r="AJ6" s="57"/>
      <c r="AK6" s="58"/>
      <c r="AL6" s="58"/>
      <c r="AM6" s="59"/>
      <c r="AN6" s="59"/>
      <c r="AO6" s="59"/>
      <c r="AP6" s="59"/>
      <c r="AQ6" s="86"/>
      <c r="AR6" s="60"/>
      <c r="AS6" s="112"/>
      <c r="AT6" s="112"/>
      <c r="AU6" s="112"/>
      <c r="AV6" s="112"/>
      <c r="AW6" s="112"/>
      <c r="AX6" s="112"/>
      <c r="AY6" s="112"/>
      <c r="AZ6" s="17"/>
      <c r="BA6" s="119"/>
      <c r="BB6" s="63"/>
      <c r="BC6" s="18"/>
      <c r="BD6" s="63"/>
      <c r="BE6" s="63"/>
      <c r="BF6" s="113"/>
      <c r="BG6" s="114"/>
      <c r="BH6" s="114"/>
      <c r="BI6" s="114"/>
      <c r="BJ6" s="114"/>
      <c r="BK6" s="113"/>
      <c r="BL6" s="114"/>
      <c r="BM6" s="114"/>
      <c r="BN6" s="114"/>
      <c r="BO6" s="114"/>
      <c r="BP6" s="63"/>
      <c r="BQ6" s="84"/>
      <c r="BR6" s="128"/>
      <c r="BS6" s="128"/>
      <c r="BT6" s="120"/>
      <c r="BU6" s="113"/>
      <c r="BV6" s="114"/>
      <c r="BW6" s="114"/>
      <c r="BX6" s="114"/>
      <c r="BY6" s="114"/>
      <c r="BZ6" s="113"/>
      <c r="CA6" s="114"/>
      <c r="CB6" s="114"/>
      <c r="CC6" s="114"/>
      <c r="CD6" s="114"/>
      <c r="CE6" s="36"/>
      <c r="CF6" s="36"/>
      <c r="CG6" s="36"/>
    </row>
    <row r="7" spans="1:89" s="1" customFormat="1" ht="135" x14ac:dyDescent="0.25">
      <c r="A7" s="13">
        <v>3</v>
      </c>
      <c r="B7" s="34" t="s">
        <v>143</v>
      </c>
      <c r="C7" s="13" t="s">
        <v>19</v>
      </c>
      <c r="D7" s="99" t="s">
        <v>365</v>
      </c>
      <c r="E7" s="99" t="s">
        <v>366</v>
      </c>
      <c r="F7" s="100" t="s">
        <v>477</v>
      </c>
      <c r="G7" s="99" t="s">
        <v>35</v>
      </c>
      <c r="H7" s="99" t="s">
        <v>24</v>
      </c>
      <c r="I7" s="101" t="s">
        <v>486</v>
      </c>
      <c r="J7" s="101" t="s">
        <v>492</v>
      </c>
      <c r="K7" s="138" t="s">
        <v>493</v>
      </c>
      <c r="L7" s="104"/>
      <c r="M7" s="104">
        <v>748</v>
      </c>
      <c r="N7" s="105">
        <v>1827930</v>
      </c>
      <c r="O7" s="105">
        <f>N7*0.6</f>
        <v>1096758</v>
      </c>
      <c r="P7" s="105">
        <f>N7*0.4</f>
        <v>731172</v>
      </c>
      <c r="Q7" s="99" t="s">
        <v>6</v>
      </c>
      <c r="R7" s="99"/>
      <c r="S7" s="106">
        <f>N7/M7</f>
        <v>2443.7566844919788</v>
      </c>
      <c r="T7" s="107">
        <f>(O7/N7)*100</f>
        <v>60</v>
      </c>
      <c r="U7" s="17" t="s">
        <v>153</v>
      </c>
      <c r="V7" s="20">
        <v>748</v>
      </c>
      <c r="W7" s="20">
        <v>4</v>
      </c>
      <c r="X7" s="20">
        <v>371</v>
      </c>
      <c r="Y7" s="20">
        <v>472</v>
      </c>
      <c r="Z7" s="20" t="s">
        <v>61</v>
      </c>
      <c r="AA7" s="108">
        <v>-43.35</v>
      </c>
      <c r="AB7" s="14">
        <f>P7</f>
        <v>731172</v>
      </c>
      <c r="AC7" s="14">
        <v>0</v>
      </c>
      <c r="AD7" s="14">
        <v>0</v>
      </c>
      <c r="AE7" s="18" t="s">
        <v>495</v>
      </c>
      <c r="AF7" s="112">
        <v>44043</v>
      </c>
      <c r="AG7" s="56" t="s">
        <v>184</v>
      </c>
      <c r="AH7" s="56" t="s">
        <v>6</v>
      </c>
      <c r="AI7" s="57" t="s">
        <v>6</v>
      </c>
      <c r="AJ7" s="57"/>
      <c r="AK7" s="58"/>
      <c r="AL7" s="58"/>
      <c r="AM7" s="59"/>
      <c r="AN7" s="59"/>
      <c r="AO7" s="59"/>
      <c r="AP7" s="59"/>
      <c r="AQ7" s="86"/>
      <c r="AR7" s="60"/>
      <c r="AS7" s="112"/>
      <c r="AT7" s="112"/>
      <c r="AU7" s="112"/>
      <c r="AV7" s="112"/>
      <c r="AW7" s="112"/>
      <c r="AX7" s="112"/>
      <c r="AY7" s="112"/>
      <c r="AZ7" s="17"/>
      <c r="BA7" s="119"/>
      <c r="BB7" s="63"/>
      <c r="BC7" s="18"/>
      <c r="BD7" s="63"/>
      <c r="BE7" s="63"/>
      <c r="BF7" s="113"/>
      <c r="BG7" s="114"/>
      <c r="BH7" s="114"/>
      <c r="BI7" s="114"/>
      <c r="BJ7" s="114"/>
      <c r="BK7" s="113"/>
      <c r="BL7" s="114"/>
      <c r="BM7" s="114"/>
      <c r="BN7" s="114"/>
      <c r="BO7" s="114"/>
      <c r="BP7" s="63"/>
      <c r="BQ7" s="84"/>
      <c r="BR7" s="128"/>
      <c r="BS7" s="128"/>
      <c r="BT7" s="120"/>
      <c r="BU7" s="113"/>
      <c r="BV7" s="114"/>
      <c r="BW7" s="114"/>
      <c r="BX7" s="114"/>
      <c r="BY7" s="114"/>
      <c r="BZ7" s="113"/>
      <c r="CA7" s="114"/>
      <c r="CB7" s="114"/>
      <c r="CC7" s="114"/>
      <c r="CD7" s="114"/>
      <c r="CE7" s="36"/>
      <c r="CF7" s="36"/>
      <c r="CG7" s="36"/>
    </row>
    <row r="8" spans="1:89" s="1" customFormat="1" ht="99" x14ac:dyDescent="0.25">
      <c r="A8" s="13">
        <v>4</v>
      </c>
      <c r="B8" s="34" t="s">
        <v>143</v>
      </c>
      <c r="C8" s="13" t="s">
        <v>19</v>
      </c>
      <c r="D8" s="99" t="s">
        <v>365</v>
      </c>
      <c r="E8" s="99" t="s">
        <v>490</v>
      </c>
      <c r="F8" s="100" t="s">
        <v>491</v>
      </c>
      <c r="G8" s="99" t="s">
        <v>35</v>
      </c>
      <c r="H8" s="99" t="s">
        <v>37</v>
      </c>
      <c r="I8" s="101" t="s">
        <v>486</v>
      </c>
      <c r="J8" s="101" t="s">
        <v>494</v>
      </c>
      <c r="K8" s="138" t="s">
        <v>501</v>
      </c>
      <c r="L8" s="104"/>
      <c r="M8" s="104">
        <v>2191</v>
      </c>
      <c r="N8" s="105">
        <v>1039473</v>
      </c>
      <c r="O8" s="105">
        <v>330341</v>
      </c>
      <c r="P8" s="105">
        <f>N8-O8</f>
        <v>709132</v>
      </c>
      <c r="Q8" s="99" t="s">
        <v>6</v>
      </c>
      <c r="R8" s="99"/>
      <c r="S8" s="106">
        <f>N8/M8</f>
        <v>474.42857142857144</v>
      </c>
      <c r="T8" s="107">
        <f>(O8/N8)*100</f>
        <v>31.779661424587268</v>
      </c>
      <c r="U8" s="17" t="s">
        <v>153</v>
      </c>
      <c r="V8" s="20">
        <v>2191</v>
      </c>
      <c r="W8" s="20">
        <v>17</v>
      </c>
      <c r="X8" s="20">
        <v>1082</v>
      </c>
      <c r="Y8" s="20">
        <v>1365</v>
      </c>
      <c r="Z8" s="20" t="s">
        <v>61</v>
      </c>
      <c r="AA8" s="108">
        <v>-42.35</v>
      </c>
      <c r="AB8" s="14">
        <f>P8</f>
        <v>709132</v>
      </c>
      <c r="AC8" s="14">
        <v>0</v>
      </c>
      <c r="AD8" s="14">
        <v>0</v>
      </c>
      <c r="AE8" s="18" t="s">
        <v>495</v>
      </c>
      <c r="AF8" s="112">
        <v>44043</v>
      </c>
      <c r="AG8" s="56" t="s">
        <v>184</v>
      </c>
      <c r="AH8" s="56"/>
      <c r="AI8" s="57" t="s">
        <v>6</v>
      </c>
      <c r="AJ8" s="57"/>
      <c r="AK8" s="58"/>
      <c r="AL8" s="58"/>
      <c r="AM8" s="59"/>
      <c r="AN8" s="59"/>
      <c r="AO8" s="59"/>
      <c r="AP8" s="59"/>
      <c r="AQ8" s="86"/>
      <c r="AR8" s="60"/>
      <c r="AS8" s="112"/>
      <c r="AT8" s="112"/>
      <c r="AU8" s="112"/>
      <c r="AV8" s="112"/>
      <c r="AW8" s="112"/>
      <c r="AX8" s="112"/>
      <c r="AY8" s="112"/>
      <c r="AZ8" s="17"/>
      <c r="BA8" s="119"/>
      <c r="BB8" s="63"/>
      <c r="BC8" s="18"/>
      <c r="BD8" s="63"/>
      <c r="BE8" s="63"/>
      <c r="BF8" s="113"/>
      <c r="BG8" s="114"/>
      <c r="BH8" s="114"/>
      <c r="BI8" s="114"/>
      <c r="BJ8" s="114"/>
      <c r="BK8" s="113"/>
      <c r="BL8" s="114"/>
      <c r="BM8" s="114"/>
      <c r="BN8" s="114"/>
      <c r="BO8" s="114"/>
      <c r="BP8" s="63"/>
      <c r="BQ8" s="84"/>
      <c r="BR8" s="128"/>
      <c r="BS8" s="128"/>
      <c r="BT8" s="120"/>
      <c r="BU8" s="113"/>
      <c r="BV8" s="114"/>
      <c r="BW8" s="114"/>
      <c r="BX8" s="114"/>
      <c r="BY8" s="114"/>
      <c r="BZ8" s="113"/>
      <c r="CA8" s="114"/>
      <c r="CB8" s="114"/>
      <c r="CC8" s="114"/>
      <c r="CD8" s="114"/>
      <c r="CE8" s="36"/>
      <c r="CF8" s="36"/>
      <c r="CG8" s="36"/>
    </row>
    <row r="9" spans="1:89" s="1" customFormat="1" ht="68.25" customHeight="1" x14ac:dyDescent="0.25">
      <c r="A9" s="13">
        <v>5</v>
      </c>
      <c r="B9" s="34" t="s">
        <v>143</v>
      </c>
      <c r="C9" s="13" t="s">
        <v>19</v>
      </c>
      <c r="D9" s="99" t="s">
        <v>361</v>
      </c>
      <c r="E9" s="99" t="s">
        <v>361</v>
      </c>
      <c r="F9" s="100" t="s">
        <v>483</v>
      </c>
      <c r="G9" s="99" t="s">
        <v>38</v>
      </c>
      <c r="H9" s="99" t="s">
        <v>24</v>
      </c>
      <c r="I9" s="101" t="s">
        <v>172</v>
      </c>
      <c r="J9" s="101" t="s">
        <v>484</v>
      </c>
      <c r="K9" s="137" t="s">
        <v>500</v>
      </c>
      <c r="L9" s="104">
        <v>179</v>
      </c>
      <c r="M9" s="104"/>
      <c r="N9" s="105">
        <v>4000000</v>
      </c>
      <c r="O9" s="105">
        <f>N9*0.6</f>
        <v>2400000</v>
      </c>
      <c r="P9" s="105">
        <f>N9*0.4</f>
        <v>1600000</v>
      </c>
      <c r="Q9" s="99" t="s">
        <v>6</v>
      </c>
      <c r="R9" s="99"/>
      <c r="S9" s="106">
        <f>N9/L9</f>
        <v>22346.368715083798</v>
      </c>
      <c r="T9" s="107">
        <f>(O9/N9)*100</f>
        <v>60</v>
      </c>
      <c r="U9" s="17" t="s">
        <v>153</v>
      </c>
      <c r="V9" s="20">
        <v>2128</v>
      </c>
      <c r="W9" s="20">
        <v>16</v>
      </c>
      <c r="X9" s="20">
        <v>1064</v>
      </c>
      <c r="Y9" s="20">
        <v>1305</v>
      </c>
      <c r="Z9" s="20" t="s">
        <v>61</v>
      </c>
      <c r="AA9" s="108">
        <v>-39.35</v>
      </c>
      <c r="AB9" s="14">
        <v>600000</v>
      </c>
      <c r="AC9" s="14">
        <v>1000000</v>
      </c>
      <c r="AD9" s="14">
        <v>0</v>
      </c>
      <c r="AE9" s="18" t="s">
        <v>208</v>
      </c>
      <c r="AF9" s="112">
        <v>44043</v>
      </c>
      <c r="AG9" s="56" t="s">
        <v>6</v>
      </c>
      <c r="AH9" s="56" t="s">
        <v>6</v>
      </c>
      <c r="AI9" s="57" t="s">
        <v>6</v>
      </c>
      <c r="AJ9" s="57"/>
      <c r="AK9" s="58"/>
      <c r="AL9" s="58"/>
      <c r="AM9" s="59"/>
      <c r="AN9" s="59"/>
      <c r="AO9" s="59"/>
      <c r="AP9" s="59"/>
      <c r="AQ9" s="86"/>
      <c r="AR9" s="60"/>
      <c r="AS9" s="112"/>
      <c r="AT9" s="112"/>
      <c r="AU9" s="112"/>
      <c r="AV9" s="112"/>
      <c r="AW9" s="112"/>
      <c r="AX9" s="112"/>
      <c r="AY9" s="112"/>
      <c r="AZ9" s="17"/>
      <c r="BA9" s="119"/>
      <c r="BB9" s="63"/>
      <c r="BC9" s="18"/>
      <c r="BD9" s="63"/>
      <c r="BE9" s="63"/>
      <c r="BF9" s="113"/>
      <c r="BG9" s="114"/>
      <c r="BH9" s="114"/>
      <c r="BI9" s="114"/>
      <c r="BJ9" s="114"/>
      <c r="BK9" s="113"/>
      <c r="BL9" s="114"/>
      <c r="BM9" s="114"/>
      <c r="BN9" s="114"/>
      <c r="BO9" s="114"/>
      <c r="BP9" s="63"/>
      <c r="BQ9" s="84"/>
      <c r="BR9" s="128"/>
      <c r="BS9" s="128"/>
      <c r="BT9" s="120"/>
      <c r="BU9" s="113"/>
      <c r="BV9" s="114"/>
      <c r="BW9" s="114"/>
      <c r="BX9" s="114"/>
      <c r="BY9" s="114"/>
      <c r="BZ9" s="113"/>
      <c r="CA9" s="114"/>
      <c r="CB9" s="114"/>
      <c r="CC9" s="114"/>
      <c r="CD9" s="114"/>
      <c r="CE9" s="36"/>
      <c r="CF9" s="36"/>
      <c r="CG9" s="36"/>
    </row>
    <row r="10" spans="1:89" x14ac:dyDescent="0.25">
      <c r="A10" s="13"/>
      <c r="B10" s="34"/>
      <c r="C10" s="13"/>
      <c r="K10" s="130" t="s">
        <v>496</v>
      </c>
      <c r="N10" s="131">
        <f>N6+N7+N8+N9</f>
        <v>11072993</v>
      </c>
      <c r="O10" s="131">
        <f>O6+O7+O8+O9</f>
        <v>6350453</v>
      </c>
      <c r="P10" s="131">
        <f>P6+P7+P8+P9</f>
        <v>4722540</v>
      </c>
      <c r="Q10" s="132"/>
      <c r="R10" s="132"/>
      <c r="S10" s="132"/>
      <c r="T10" s="132"/>
      <c r="U10" s="132"/>
      <c r="V10" s="132"/>
      <c r="W10" s="132"/>
      <c r="X10" s="132"/>
      <c r="Y10" s="132"/>
      <c r="Z10" s="132"/>
      <c r="AA10" s="132"/>
      <c r="AB10" s="131">
        <f>AB6+AB7+AB8+AB9</f>
        <v>3222540</v>
      </c>
      <c r="AC10" s="131">
        <f>AC6+AC7+AC8+AC9</f>
        <v>1500000</v>
      </c>
      <c r="AD10" s="131">
        <f>AD6+AD7+AD8+AD9</f>
        <v>0</v>
      </c>
      <c r="AE10" s="129"/>
    </row>
    <row r="11" spans="1:89" x14ac:dyDescent="0.25">
      <c r="AE11" s="129"/>
    </row>
    <row r="12" spans="1:89" s="1" customFormat="1" ht="12" x14ac:dyDescent="0.25">
      <c r="A12" s="13"/>
      <c r="B12" s="34"/>
      <c r="C12" s="13"/>
      <c r="D12" s="99"/>
      <c r="E12" s="99"/>
      <c r="F12" s="100"/>
      <c r="G12" s="99"/>
      <c r="H12" s="99"/>
      <c r="I12" s="101"/>
      <c r="J12" s="101"/>
      <c r="K12" s="103"/>
      <c r="L12" s="104"/>
      <c r="M12" s="104"/>
      <c r="N12" s="105"/>
      <c r="O12" s="105" t="e">
        <f>'Avances Físicos a Septiembre '!#REF!-ECONOMÍAS!O10</f>
        <v>#REF!</v>
      </c>
      <c r="P12" s="105"/>
      <c r="Q12" s="99"/>
      <c r="R12" s="99"/>
      <c r="S12" s="106"/>
      <c r="T12" s="110"/>
      <c r="U12" s="17"/>
      <c r="V12" s="20"/>
      <c r="W12" s="20"/>
      <c r="X12" s="20"/>
      <c r="Y12" s="20"/>
      <c r="Z12" s="20"/>
      <c r="AA12" s="108"/>
      <c r="AB12" s="14" t="e">
        <f>('Avances Físicos a Septiembre '!#REF!-ECONOMÍAS!AB10)</f>
        <v>#REF!</v>
      </c>
      <c r="AC12" s="14"/>
      <c r="AD12" s="14"/>
      <c r="AE12" s="18"/>
      <c r="AF12" s="17"/>
      <c r="AG12" s="56"/>
      <c r="AH12" s="56"/>
      <c r="AI12" s="57"/>
      <c r="AJ12" s="57"/>
      <c r="AK12" s="58"/>
      <c r="AL12" s="58"/>
      <c r="AM12" s="59"/>
      <c r="AN12" s="59"/>
      <c r="AO12" s="59"/>
      <c r="AP12" s="59"/>
      <c r="AQ12" s="86"/>
      <c r="AR12" s="60"/>
      <c r="AS12" s="112"/>
      <c r="AT12" s="112"/>
      <c r="AU12" s="112"/>
      <c r="AV12" s="112"/>
      <c r="AW12" s="112"/>
      <c r="AX12" s="112"/>
      <c r="AY12" s="112"/>
      <c r="AZ12" s="17"/>
      <c r="BA12" s="119"/>
      <c r="BB12" s="63"/>
      <c r="BC12" s="18"/>
      <c r="BD12" s="63"/>
      <c r="BE12" s="63"/>
      <c r="BF12" s="113"/>
      <c r="BG12" s="114"/>
      <c r="BH12" s="114"/>
      <c r="BI12" s="114"/>
      <c r="BJ12" s="114"/>
      <c r="BK12" s="113"/>
      <c r="BL12" s="114"/>
      <c r="BM12" s="114"/>
      <c r="BN12" s="114"/>
      <c r="BO12" s="114"/>
      <c r="BP12" s="63"/>
      <c r="BQ12" s="84"/>
      <c r="BR12" s="128"/>
      <c r="BS12" s="128"/>
      <c r="BT12" s="120"/>
      <c r="BU12" s="113"/>
      <c r="BV12" s="114"/>
      <c r="BW12" s="114"/>
      <c r="BX12" s="114"/>
      <c r="BY12" s="114"/>
      <c r="BZ12" s="113"/>
      <c r="CA12" s="114"/>
      <c r="CB12" s="114"/>
      <c r="CC12" s="114"/>
      <c r="CD12" s="114"/>
      <c r="CE12" s="36"/>
      <c r="CF12" s="36"/>
      <c r="CG12" s="36"/>
    </row>
    <row r="13" spans="1:89" s="1" customFormat="1" ht="12" x14ac:dyDescent="0.25">
      <c r="A13" s="13"/>
      <c r="B13" s="34"/>
      <c r="C13" s="13"/>
      <c r="D13" s="99"/>
      <c r="E13" s="99"/>
      <c r="F13" s="100"/>
      <c r="G13" s="99"/>
      <c r="H13" s="99"/>
      <c r="I13" s="101"/>
      <c r="J13" s="101"/>
      <c r="K13" s="103"/>
      <c r="L13" s="104"/>
      <c r="M13" s="104"/>
      <c r="N13" s="105"/>
      <c r="O13" s="105"/>
      <c r="P13" s="105"/>
      <c r="Q13" s="99"/>
      <c r="R13" s="99"/>
      <c r="S13" s="106"/>
      <c r="T13" s="110"/>
      <c r="U13" s="17"/>
      <c r="V13" s="20"/>
      <c r="W13" s="20"/>
      <c r="X13" s="20"/>
      <c r="Y13" s="20"/>
      <c r="Z13" s="20"/>
      <c r="AA13" s="108"/>
      <c r="AB13" s="14"/>
      <c r="AC13" s="14"/>
      <c r="AD13" s="14"/>
      <c r="AE13" s="18"/>
      <c r="AF13" s="17"/>
      <c r="AG13" s="56"/>
      <c r="AH13" s="56"/>
      <c r="AI13" s="57"/>
      <c r="AJ13" s="57"/>
      <c r="AK13" s="58"/>
      <c r="AL13" s="58"/>
      <c r="AM13" s="59"/>
      <c r="AN13" s="59"/>
      <c r="AO13" s="59"/>
      <c r="AP13" s="59"/>
      <c r="AQ13" s="86"/>
      <c r="AR13" s="60"/>
      <c r="AS13" s="112"/>
      <c r="AT13" s="112"/>
      <c r="AU13" s="112"/>
      <c r="AV13" s="112"/>
      <c r="AW13" s="112"/>
      <c r="AX13" s="112"/>
      <c r="AY13" s="112"/>
      <c r="AZ13" s="17"/>
      <c r="BA13" s="119"/>
      <c r="BB13" s="63"/>
      <c r="BC13" s="18"/>
      <c r="BD13" s="63"/>
      <c r="BE13" s="63"/>
      <c r="BF13" s="113"/>
      <c r="BG13" s="114"/>
      <c r="BH13" s="114"/>
      <c r="BI13" s="114"/>
      <c r="BJ13" s="114"/>
      <c r="BK13" s="113"/>
      <c r="BL13" s="114"/>
      <c r="BM13" s="114"/>
      <c r="BN13" s="114"/>
      <c r="BO13" s="114"/>
      <c r="BP13" s="63"/>
      <c r="BQ13" s="84"/>
      <c r="BR13" s="128"/>
      <c r="BS13" s="128"/>
      <c r="BT13" s="120"/>
      <c r="BU13" s="113"/>
      <c r="BV13" s="114"/>
      <c r="BW13" s="114"/>
      <c r="BX13" s="114"/>
      <c r="BY13" s="114"/>
      <c r="BZ13" s="113"/>
      <c r="CA13" s="114"/>
      <c r="CB13" s="114"/>
      <c r="CC13" s="114"/>
      <c r="CD13" s="114"/>
      <c r="CE13" s="36"/>
      <c r="CF13" s="36"/>
      <c r="CG13" s="36"/>
    </row>
    <row r="14" spans="1:89" s="1" customFormat="1" ht="81" x14ac:dyDescent="0.25">
      <c r="A14" s="13">
        <v>5</v>
      </c>
      <c r="B14" s="34" t="s">
        <v>143</v>
      </c>
      <c r="C14" s="13" t="s">
        <v>160</v>
      </c>
      <c r="D14" s="99" t="s">
        <v>292</v>
      </c>
      <c r="E14" s="99" t="s">
        <v>292</v>
      </c>
      <c r="F14" s="100" t="s">
        <v>478</v>
      </c>
      <c r="G14" s="99" t="s">
        <v>23</v>
      </c>
      <c r="H14" s="99" t="s">
        <v>24</v>
      </c>
      <c r="I14" s="101" t="s">
        <v>25</v>
      </c>
      <c r="J14" s="101" t="s">
        <v>487</v>
      </c>
      <c r="K14" s="138" t="s">
        <v>488</v>
      </c>
      <c r="L14" s="104">
        <v>644</v>
      </c>
      <c r="M14" s="104"/>
      <c r="N14" s="105">
        <v>2954060</v>
      </c>
      <c r="O14" s="105" t="e">
        <f>'Avances Físicos a Septiembre '!#REF!</f>
        <v>#REF!</v>
      </c>
      <c r="P14" s="105" t="e">
        <f>N14-O14</f>
        <v>#REF!</v>
      </c>
      <c r="Q14" s="99" t="s">
        <v>6</v>
      </c>
      <c r="R14" s="99"/>
      <c r="S14" s="106">
        <f>N14/L14</f>
        <v>4587.0496894409935</v>
      </c>
      <c r="T14" s="107" t="e">
        <f>(O14/N14)*100</f>
        <v>#REF!</v>
      </c>
      <c r="U14" s="17" t="s">
        <v>151</v>
      </c>
      <c r="V14" s="20">
        <v>644</v>
      </c>
      <c r="W14" s="20">
        <v>2</v>
      </c>
      <c r="X14" s="20">
        <v>302</v>
      </c>
      <c r="Y14" s="20">
        <v>445</v>
      </c>
      <c r="Z14" s="20" t="s">
        <v>61</v>
      </c>
      <c r="AA14" s="108">
        <v>-43.85</v>
      </c>
      <c r="AB14" s="14" t="e">
        <f>'Avances Físicos a Septiembre '!#REF!</f>
        <v>#REF!</v>
      </c>
      <c r="AC14" s="14">
        <v>0</v>
      </c>
      <c r="AD14" s="14" t="e">
        <f>P14-AB14</f>
        <v>#REF!</v>
      </c>
      <c r="AE14" s="18" t="s">
        <v>482</v>
      </c>
      <c r="AF14" s="112">
        <v>44043</v>
      </c>
      <c r="AG14" s="56" t="s">
        <v>184</v>
      </c>
      <c r="AH14" s="56" t="s">
        <v>6</v>
      </c>
      <c r="AI14" s="57" t="s">
        <v>6</v>
      </c>
      <c r="AJ14" s="57"/>
      <c r="AK14" s="58"/>
      <c r="AL14" s="58"/>
      <c r="AM14" s="59"/>
      <c r="AN14" s="59"/>
      <c r="AO14" s="59"/>
      <c r="AP14" s="59"/>
      <c r="AQ14" s="86"/>
      <c r="AR14" s="60"/>
      <c r="AS14" s="112"/>
      <c r="AT14" s="112"/>
      <c r="AU14" s="112"/>
      <c r="AV14" s="112"/>
      <c r="AW14" s="112"/>
      <c r="AX14" s="112"/>
      <c r="AY14" s="112"/>
      <c r="AZ14" s="17"/>
      <c r="BA14" s="119"/>
      <c r="BB14" s="63"/>
      <c r="BC14" s="18"/>
      <c r="BD14" s="63"/>
      <c r="BE14" s="63"/>
      <c r="BF14" s="113"/>
      <c r="BG14" s="114"/>
      <c r="BH14" s="114"/>
      <c r="BI14" s="114"/>
      <c r="BJ14" s="114"/>
      <c r="BK14" s="113"/>
      <c r="BL14" s="114"/>
      <c r="BM14" s="114"/>
      <c r="BN14" s="114"/>
      <c r="BO14" s="114"/>
      <c r="BP14" s="63"/>
      <c r="BQ14" s="84"/>
      <c r="BR14" s="128"/>
      <c r="BS14" s="128"/>
      <c r="BT14" s="120"/>
      <c r="BU14" s="113"/>
      <c r="BV14" s="114"/>
      <c r="BW14" s="114"/>
      <c r="BX14" s="114"/>
      <c r="BY14" s="114"/>
      <c r="BZ14" s="113"/>
      <c r="CA14" s="114"/>
      <c r="CB14" s="114"/>
      <c r="CC14" s="114"/>
      <c r="CD14" s="114"/>
      <c r="CE14" s="36"/>
      <c r="CF14" s="36"/>
      <c r="CG14" s="36"/>
    </row>
    <row r="15" spans="1:89" s="1" customFormat="1" ht="12" x14ac:dyDescent="0.25">
      <c r="A15" s="13"/>
      <c r="B15" s="34"/>
      <c r="C15" s="13"/>
      <c r="D15" s="99"/>
      <c r="E15" s="99"/>
      <c r="F15" s="100"/>
      <c r="G15" s="99"/>
      <c r="H15" s="99"/>
      <c r="I15" s="101"/>
      <c r="J15" s="101"/>
      <c r="K15" s="103"/>
      <c r="L15" s="104"/>
      <c r="M15" s="104"/>
      <c r="N15" s="105"/>
      <c r="O15" s="105"/>
      <c r="P15" s="105"/>
      <c r="Q15" s="99"/>
      <c r="R15" s="99"/>
      <c r="S15" s="106"/>
      <c r="T15" s="110"/>
      <c r="U15" s="17"/>
      <c r="V15" s="20"/>
      <c r="W15" s="20"/>
      <c r="X15" s="20"/>
      <c r="Y15" s="20"/>
      <c r="Z15" s="20"/>
      <c r="AA15" s="108"/>
      <c r="AB15" s="14"/>
      <c r="AC15" s="14"/>
      <c r="AD15" s="14"/>
      <c r="AE15" s="18"/>
      <c r="AF15" s="17"/>
      <c r="AG15" s="56"/>
      <c r="AH15" s="56"/>
      <c r="AI15" s="57"/>
      <c r="AJ15" s="57"/>
      <c r="AK15" s="58"/>
      <c r="AL15" s="58"/>
      <c r="AM15" s="59"/>
      <c r="AN15" s="59"/>
      <c r="AO15" s="59"/>
      <c r="AP15" s="59"/>
      <c r="AQ15" s="86"/>
      <c r="AR15" s="60"/>
      <c r="AS15" s="112"/>
      <c r="AT15" s="112"/>
      <c r="AU15" s="112"/>
      <c r="AV15" s="112"/>
      <c r="AW15" s="112"/>
      <c r="AX15" s="112"/>
      <c r="AY15" s="112"/>
      <c r="AZ15" s="17"/>
      <c r="BA15" s="119"/>
      <c r="BB15" s="63"/>
      <c r="BC15" s="18"/>
      <c r="BD15" s="63"/>
      <c r="BE15" s="63"/>
      <c r="BF15" s="113"/>
      <c r="BG15" s="114"/>
      <c r="BH15" s="114"/>
      <c r="BI15" s="114"/>
      <c r="BJ15" s="114"/>
      <c r="BK15" s="113"/>
      <c r="BL15" s="114"/>
      <c r="BM15" s="114"/>
      <c r="BN15" s="114"/>
      <c r="BO15" s="114"/>
      <c r="BP15" s="63"/>
      <c r="BQ15" s="84"/>
      <c r="BR15" s="128"/>
      <c r="BS15" s="128"/>
      <c r="BT15" s="120"/>
      <c r="BU15" s="113"/>
      <c r="BV15" s="114"/>
      <c r="BW15" s="114"/>
      <c r="BX15" s="114"/>
      <c r="BY15" s="114"/>
      <c r="BZ15" s="113"/>
      <c r="CA15" s="114"/>
      <c r="CB15" s="114"/>
      <c r="CC15" s="114"/>
      <c r="CD15" s="114"/>
      <c r="CE15" s="36"/>
      <c r="CF15" s="36"/>
      <c r="CG15" s="36"/>
    </row>
    <row r="16" spans="1:89" s="1" customFormat="1" ht="12" x14ac:dyDescent="0.25">
      <c r="A16" s="13"/>
      <c r="B16" s="34"/>
      <c r="C16" s="13"/>
      <c r="D16" s="99"/>
      <c r="E16" s="99"/>
      <c r="F16" s="100"/>
      <c r="G16" s="99"/>
      <c r="H16" s="99"/>
      <c r="I16" s="101"/>
      <c r="J16" s="101"/>
      <c r="K16" s="130" t="s">
        <v>497</v>
      </c>
      <c r="L16" s="104"/>
      <c r="M16" s="104"/>
      <c r="N16" s="109">
        <f>N4+N10+N14</f>
        <v>21027053</v>
      </c>
      <c r="O16" s="109" t="e">
        <f>O4+O10+O14</f>
        <v>#REF!</v>
      </c>
      <c r="P16" s="109" t="e">
        <f>P4+P10+P14</f>
        <v>#REF!</v>
      </c>
      <c r="Q16" s="99"/>
      <c r="R16" s="99"/>
      <c r="S16" s="106"/>
      <c r="T16" s="110"/>
      <c r="U16" s="17"/>
      <c r="V16" s="20"/>
      <c r="W16" s="20"/>
      <c r="X16" s="20"/>
      <c r="Y16" s="20"/>
      <c r="Z16" s="20"/>
      <c r="AA16" s="108"/>
      <c r="AB16" s="109" t="e">
        <f>AB4+AB10+AB14</f>
        <v>#REF!</v>
      </c>
      <c r="AC16" s="109">
        <f>AC4+AC10+AC14</f>
        <v>1500000</v>
      </c>
      <c r="AD16" s="109" t="e">
        <f>AD4+AD10+AD14</f>
        <v>#REF!</v>
      </c>
      <c r="AE16" s="18"/>
      <c r="AF16" s="17"/>
      <c r="AG16" s="56"/>
      <c r="AH16" s="56"/>
      <c r="AI16" s="57"/>
      <c r="AJ16" s="57"/>
      <c r="AK16" s="58"/>
      <c r="AL16" s="58"/>
      <c r="AM16" s="59"/>
      <c r="AN16" s="59"/>
      <c r="AO16" s="59"/>
      <c r="AP16" s="59"/>
      <c r="AQ16" s="86"/>
      <c r="AR16" s="60"/>
      <c r="AS16" s="112"/>
      <c r="AT16" s="112"/>
      <c r="AU16" s="112"/>
      <c r="AV16" s="112"/>
      <c r="AW16" s="112"/>
      <c r="AX16" s="112"/>
      <c r="AY16" s="112"/>
      <c r="AZ16" s="17"/>
      <c r="BA16" s="119"/>
      <c r="BB16" s="63"/>
      <c r="BC16" s="18"/>
      <c r="BD16" s="63"/>
      <c r="BE16" s="63"/>
      <c r="BF16" s="113"/>
      <c r="BG16" s="114"/>
      <c r="BH16" s="114"/>
      <c r="BI16" s="114"/>
      <c r="BJ16" s="114"/>
      <c r="BK16" s="113"/>
      <c r="BL16" s="114"/>
      <c r="BM16" s="114"/>
      <c r="BN16" s="114"/>
      <c r="BO16" s="114"/>
      <c r="BP16" s="63"/>
      <c r="BQ16" s="84"/>
      <c r="BR16" s="128"/>
      <c r="BS16" s="128"/>
      <c r="BT16" s="120"/>
      <c r="BU16" s="113"/>
      <c r="BV16" s="114"/>
      <c r="BW16" s="114"/>
      <c r="BX16" s="114"/>
      <c r="BY16" s="114"/>
      <c r="BZ16" s="113"/>
      <c r="CA16" s="114"/>
      <c r="CB16" s="114"/>
      <c r="CC16" s="114"/>
      <c r="CD16" s="114"/>
      <c r="CE16" s="36"/>
      <c r="CF16" s="36"/>
      <c r="CG16" s="36"/>
    </row>
    <row r="17" spans="1:85" s="1" customFormat="1" ht="12" x14ac:dyDescent="0.25">
      <c r="A17" s="13"/>
      <c r="B17" s="34"/>
      <c r="C17" s="13"/>
      <c r="D17" s="99"/>
      <c r="E17" s="99"/>
      <c r="F17" s="100"/>
      <c r="G17" s="99"/>
      <c r="H17" s="99"/>
      <c r="I17" s="101"/>
      <c r="J17" s="101"/>
      <c r="K17" s="103"/>
      <c r="L17" s="104"/>
      <c r="M17" s="104"/>
      <c r="N17" s="105"/>
      <c r="O17" s="105"/>
      <c r="P17" s="105"/>
      <c r="Q17" s="99"/>
      <c r="R17" s="99"/>
      <c r="S17" s="106"/>
      <c r="T17" s="110"/>
      <c r="U17" s="17"/>
      <c r="V17" s="20"/>
      <c r="W17" s="20"/>
      <c r="X17" s="20"/>
      <c r="Y17" s="20"/>
      <c r="Z17" s="20"/>
      <c r="AA17" s="108"/>
      <c r="AB17" s="14"/>
      <c r="AC17" s="14"/>
      <c r="AD17" s="14"/>
      <c r="AE17" s="14"/>
      <c r="AF17" s="17"/>
      <c r="AG17" s="56"/>
      <c r="AH17" s="56"/>
      <c r="AI17" s="57"/>
      <c r="AJ17" s="57"/>
      <c r="AK17" s="58"/>
      <c r="AL17" s="58"/>
      <c r="AM17" s="59"/>
      <c r="AN17" s="59"/>
      <c r="AO17" s="59"/>
      <c r="AP17" s="59"/>
      <c r="AQ17" s="86"/>
      <c r="AR17" s="60"/>
      <c r="AS17" s="112"/>
      <c r="AT17" s="112"/>
      <c r="AU17" s="112"/>
      <c r="AV17" s="112"/>
      <c r="AW17" s="112"/>
      <c r="AX17" s="112"/>
      <c r="AY17" s="112"/>
      <c r="AZ17" s="17"/>
      <c r="BA17" s="119"/>
      <c r="BB17" s="63"/>
      <c r="BC17" s="18"/>
      <c r="BD17" s="63"/>
      <c r="BE17" s="63"/>
      <c r="BF17" s="113"/>
      <c r="BG17" s="114"/>
      <c r="BH17" s="114"/>
      <c r="BI17" s="114"/>
      <c r="BJ17" s="114"/>
      <c r="BK17" s="113"/>
      <c r="BL17" s="114"/>
      <c r="BM17" s="114"/>
      <c r="BN17" s="114"/>
      <c r="BO17" s="114"/>
      <c r="BP17" s="63"/>
      <c r="BQ17" s="84"/>
      <c r="BR17" s="128"/>
      <c r="BS17" s="128"/>
      <c r="BT17" s="120"/>
      <c r="BU17" s="113"/>
      <c r="BV17" s="114"/>
      <c r="BW17" s="114"/>
      <c r="BX17" s="114"/>
      <c r="BY17" s="114"/>
      <c r="BZ17" s="113"/>
      <c r="CA17" s="114"/>
      <c r="CB17" s="114"/>
      <c r="CC17" s="114"/>
      <c r="CD17" s="114"/>
      <c r="CE17" s="36"/>
      <c r="CF17" s="36"/>
      <c r="CG17" s="36"/>
    </row>
    <row r="18" spans="1:85" s="1" customFormat="1" ht="12" x14ac:dyDescent="0.25">
      <c r="A18" s="13"/>
      <c r="B18" s="34"/>
      <c r="C18" s="13"/>
      <c r="D18" s="99"/>
      <c r="E18" s="99"/>
      <c r="F18" s="100"/>
      <c r="G18" s="99"/>
      <c r="H18" s="99"/>
      <c r="I18" s="101"/>
      <c r="J18" s="101"/>
      <c r="K18" s="103"/>
      <c r="L18" s="104"/>
      <c r="M18" s="104"/>
      <c r="N18" s="105"/>
      <c r="O18" s="105"/>
      <c r="P18" s="105"/>
      <c r="Q18" s="99"/>
      <c r="R18" s="99"/>
      <c r="S18" s="106"/>
      <c r="T18" s="110"/>
      <c r="U18" s="17"/>
      <c r="V18" s="20"/>
      <c r="W18" s="20"/>
      <c r="X18" s="20"/>
      <c r="Y18" s="20"/>
      <c r="Z18" s="20"/>
      <c r="AA18" s="108"/>
      <c r="AB18" s="14"/>
      <c r="AC18" s="14"/>
      <c r="AD18" s="14"/>
      <c r="AE18" s="14"/>
      <c r="AF18" s="17"/>
      <c r="AG18" s="56"/>
      <c r="AH18" s="56"/>
      <c r="AI18" s="57"/>
      <c r="AJ18" s="57"/>
      <c r="AK18" s="58"/>
      <c r="AL18" s="58"/>
      <c r="AM18" s="59"/>
      <c r="AN18" s="59"/>
      <c r="AO18" s="59"/>
      <c r="AP18" s="59"/>
      <c r="AQ18" s="86"/>
      <c r="AR18" s="60"/>
      <c r="AS18" s="112"/>
      <c r="AT18" s="112"/>
      <c r="AU18" s="112"/>
      <c r="AV18" s="112"/>
      <c r="AW18" s="112"/>
      <c r="AX18" s="112"/>
      <c r="AY18" s="112"/>
      <c r="AZ18" s="17"/>
      <c r="BA18" s="119"/>
      <c r="BB18" s="63"/>
      <c r="BC18" s="18"/>
      <c r="BD18" s="63"/>
      <c r="BE18" s="63"/>
      <c r="BF18" s="113"/>
      <c r="BG18" s="114"/>
      <c r="BH18" s="114"/>
      <c r="BI18" s="114"/>
      <c r="BJ18" s="114"/>
      <c r="BK18" s="113"/>
      <c r="BL18" s="114"/>
      <c r="BM18" s="114"/>
      <c r="BN18" s="114"/>
      <c r="BO18" s="114"/>
      <c r="BP18" s="63"/>
      <c r="BQ18" s="84"/>
      <c r="BR18" s="128"/>
      <c r="BS18" s="128"/>
      <c r="BT18" s="120"/>
      <c r="BU18" s="113"/>
      <c r="BV18" s="114"/>
      <c r="BW18" s="114"/>
      <c r="BX18" s="114"/>
      <c r="BY18" s="114"/>
      <c r="BZ18" s="113"/>
      <c r="CA18" s="114"/>
      <c r="CB18" s="114"/>
      <c r="CC18" s="114"/>
      <c r="CD18" s="114"/>
      <c r="CE18" s="36"/>
      <c r="CF18" s="36"/>
      <c r="CG18" s="36"/>
    </row>
    <row r="19" spans="1:85" s="1" customFormat="1" ht="12" x14ac:dyDescent="0.25">
      <c r="A19" s="13"/>
      <c r="B19" s="34"/>
      <c r="C19" s="13"/>
      <c r="D19" s="99"/>
      <c r="E19" s="99"/>
      <c r="F19" s="100"/>
      <c r="G19" s="99"/>
      <c r="H19" s="99"/>
      <c r="I19" s="101"/>
      <c r="J19" s="101"/>
      <c r="K19" s="103"/>
      <c r="L19" s="104"/>
      <c r="M19" s="104"/>
      <c r="N19" s="105"/>
      <c r="O19" s="105"/>
      <c r="P19" s="105"/>
      <c r="Q19" s="99"/>
      <c r="R19" s="99"/>
      <c r="S19" s="106"/>
      <c r="T19" s="110"/>
      <c r="U19" s="17"/>
      <c r="V19" s="20"/>
      <c r="W19" s="20"/>
      <c r="X19" s="20"/>
      <c r="Y19" s="20"/>
      <c r="Z19" s="20"/>
      <c r="AA19" s="108"/>
      <c r="AB19" s="14"/>
      <c r="AC19" s="14"/>
      <c r="AD19" s="14"/>
      <c r="AE19" s="14"/>
      <c r="AF19" s="17"/>
      <c r="AG19" s="56"/>
      <c r="AH19" s="56"/>
      <c r="AI19" s="57"/>
      <c r="AJ19" s="57"/>
      <c r="AK19" s="58"/>
      <c r="AL19" s="58"/>
      <c r="AM19" s="59"/>
      <c r="AN19" s="59"/>
      <c r="AO19" s="59"/>
      <c r="AP19" s="59"/>
      <c r="AQ19" s="86"/>
      <c r="AR19" s="60"/>
      <c r="AS19" s="112"/>
      <c r="AT19" s="112"/>
      <c r="AU19" s="112"/>
      <c r="AV19" s="112"/>
      <c r="AW19" s="112"/>
      <c r="AX19" s="112"/>
      <c r="AY19" s="112"/>
      <c r="AZ19" s="17"/>
      <c r="BA19" s="119"/>
      <c r="BB19" s="63"/>
      <c r="BC19" s="18"/>
      <c r="BD19" s="63"/>
      <c r="BE19" s="63"/>
      <c r="BF19" s="113"/>
      <c r="BG19" s="114"/>
      <c r="BH19" s="114"/>
      <c r="BI19" s="114"/>
      <c r="BJ19" s="114"/>
      <c r="BK19" s="113"/>
      <c r="BL19" s="114"/>
      <c r="BM19" s="114"/>
      <c r="BN19" s="114"/>
      <c r="BO19" s="114"/>
      <c r="BP19" s="63"/>
      <c r="BQ19" s="84"/>
      <c r="BR19" s="128"/>
      <c r="BS19" s="128"/>
      <c r="BT19" s="120"/>
      <c r="BU19" s="113"/>
      <c r="BV19" s="114"/>
      <c r="BW19" s="114"/>
      <c r="BX19" s="114"/>
      <c r="BY19" s="114"/>
      <c r="BZ19" s="113"/>
      <c r="CA19" s="114"/>
      <c r="CB19" s="114"/>
      <c r="CC19" s="114"/>
      <c r="CD19" s="114"/>
      <c r="CE19" s="36"/>
      <c r="CF19" s="36"/>
      <c r="CG19" s="36"/>
    </row>
    <row r="20" spans="1:85" s="1" customFormat="1" ht="12" x14ac:dyDescent="0.25">
      <c r="A20" s="13"/>
      <c r="B20" s="34"/>
      <c r="C20" s="13"/>
      <c r="D20" s="99"/>
      <c r="E20" s="99"/>
      <c r="F20" s="100"/>
      <c r="G20" s="99"/>
      <c r="H20" s="99"/>
      <c r="I20" s="101"/>
      <c r="J20" s="101"/>
      <c r="K20" s="103"/>
      <c r="L20" s="104"/>
      <c r="M20" s="104"/>
      <c r="N20" s="105"/>
      <c r="O20" s="105"/>
      <c r="P20" s="105"/>
      <c r="Q20" s="99"/>
      <c r="R20" s="99"/>
      <c r="S20" s="106"/>
      <c r="T20" s="110"/>
      <c r="U20" s="17"/>
      <c r="V20" s="20"/>
      <c r="W20" s="20"/>
      <c r="X20" s="20"/>
      <c r="Y20" s="20"/>
      <c r="Z20" s="20"/>
      <c r="AA20" s="108"/>
      <c r="AB20" s="14"/>
      <c r="AC20" s="14"/>
      <c r="AD20" s="14"/>
      <c r="AE20" s="14"/>
      <c r="AF20" s="17"/>
      <c r="AG20" s="56"/>
      <c r="AH20" s="56"/>
      <c r="AI20" s="57"/>
      <c r="AJ20" s="57"/>
      <c r="AK20" s="58"/>
      <c r="AL20" s="58"/>
      <c r="AM20" s="59"/>
      <c r="AN20" s="59"/>
      <c r="AO20" s="59"/>
      <c r="AP20" s="59"/>
      <c r="AQ20" s="86"/>
      <c r="AR20" s="60"/>
      <c r="AS20" s="112"/>
      <c r="AT20" s="112"/>
      <c r="AU20" s="112"/>
      <c r="AV20" s="112"/>
      <c r="AW20" s="112"/>
      <c r="AX20" s="112"/>
      <c r="AY20" s="112"/>
      <c r="AZ20" s="17"/>
      <c r="BA20" s="119"/>
      <c r="BB20" s="63"/>
      <c r="BC20" s="18"/>
      <c r="BD20" s="63"/>
      <c r="BE20" s="63"/>
      <c r="BF20" s="113"/>
      <c r="BG20" s="114"/>
      <c r="BH20" s="114"/>
      <c r="BI20" s="114"/>
      <c r="BJ20" s="114"/>
      <c r="BK20" s="113"/>
      <c r="BL20" s="114"/>
      <c r="BM20" s="114"/>
      <c r="BN20" s="114"/>
      <c r="BO20" s="114"/>
      <c r="BP20" s="63"/>
      <c r="BQ20" s="84"/>
      <c r="BR20" s="128"/>
      <c r="BS20" s="128"/>
      <c r="BT20" s="120"/>
      <c r="BU20" s="113"/>
      <c r="BV20" s="114"/>
      <c r="BW20" s="114"/>
      <c r="BX20" s="114"/>
      <c r="BY20" s="114"/>
      <c r="BZ20" s="113"/>
      <c r="CA20" s="114"/>
      <c r="CB20" s="114"/>
      <c r="CC20" s="114"/>
      <c r="CD20" s="114"/>
      <c r="CE20" s="36"/>
      <c r="CF20" s="36"/>
      <c r="CG20" s="36"/>
    </row>
    <row r="21" spans="1:85" s="1" customFormat="1" ht="12" x14ac:dyDescent="0.25">
      <c r="A21" s="13"/>
      <c r="B21" s="34"/>
      <c r="C21" s="13"/>
      <c r="D21" s="99"/>
      <c r="E21" s="99"/>
      <c r="F21" s="100"/>
      <c r="G21" s="99"/>
      <c r="H21" s="99"/>
      <c r="I21" s="101"/>
      <c r="J21" s="101"/>
      <c r="K21" s="103"/>
      <c r="L21" s="104"/>
      <c r="M21" s="104"/>
      <c r="N21" s="105"/>
      <c r="O21" s="105"/>
      <c r="P21" s="105"/>
      <c r="Q21" s="99"/>
      <c r="R21" s="99"/>
      <c r="S21" s="106"/>
      <c r="T21" s="110"/>
      <c r="U21" s="17"/>
      <c r="V21" s="20"/>
      <c r="W21" s="20"/>
      <c r="X21" s="20"/>
      <c r="Y21" s="20"/>
      <c r="Z21" s="20"/>
      <c r="AA21" s="108"/>
      <c r="AB21" s="14"/>
      <c r="AC21" s="14"/>
      <c r="AD21" s="14"/>
      <c r="AE21" s="14"/>
      <c r="AF21" s="17"/>
      <c r="AG21" s="56"/>
      <c r="AH21" s="56"/>
      <c r="AI21" s="57"/>
      <c r="AJ21" s="57"/>
      <c r="AK21" s="58"/>
      <c r="AL21" s="58"/>
      <c r="AM21" s="59"/>
      <c r="AN21" s="59"/>
      <c r="AO21" s="59"/>
      <c r="AP21" s="59"/>
      <c r="AQ21" s="86"/>
      <c r="AR21" s="60"/>
      <c r="AS21" s="112"/>
      <c r="AT21" s="112"/>
      <c r="AU21" s="112"/>
      <c r="AV21" s="112"/>
      <c r="AW21" s="112"/>
      <c r="AX21" s="112"/>
      <c r="AY21" s="112"/>
      <c r="AZ21" s="17"/>
      <c r="BA21" s="119"/>
      <c r="BB21" s="63"/>
      <c r="BC21" s="18"/>
      <c r="BD21" s="63"/>
      <c r="BE21" s="63"/>
      <c r="BF21" s="113"/>
      <c r="BG21" s="114"/>
      <c r="BH21" s="114"/>
      <c r="BI21" s="114"/>
      <c r="BJ21" s="114"/>
      <c r="BK21" s="113"/>
      <c r="BL21" s="114"/>
      <c r="BM21" s="114"/>
      <c r="BN21" s="114"/>
      <c r="BO21" s="114"/>
      <c r="BP21" s="63"/>
      <c r="BQ21" s="84"/>
      <c r="BR21" s="128"/>
      <c r="BS21" s="128"/>
      <c r="BT21" s="120"/>
      <c r="BU21" s="113"/>
      <c r="BV21" s="114"/>
      <c r="BW21" s="114"/>
      <c r="BX21" s="114"/>
      <c r="BY21" s="114"/>
      <c r="BZ21" s="113"/>
      <c r="CA21" s="114"/>
      <c r="CB21" s="114"/>
      <c r="CC21" s="114"/>
      <c r="CD21" s="114"/>
      <c r="CE21" s="36"/>
      <c r="CF21" s="36"/>
      <c r="CG21" s="36"/>
    </row>
    <row r="22" spans="1:85" s="1" customFormat="1" ht="12" x14ac:dyDescent="0.25">
      <c r="A22" s="13"/>
      <c r="B22" s="34"/>
      <c r="C22" s="13"/>
      <c r="D22" s="99"/>
      <c r="E22" s="99"/>
      <c r="F22" s="100"/>
      <c r="G22" s="99"/>
      <c r="H22" s="99"/>
      <c r="I22" s="101"/>
      <c r="J22" s="101"/>
      <c r="K22" s="103"/>
      <c r="L22" s="104"/>
      <c r="M22" s="104"/>
      <c r="N22" s="105"/>
      <c r="O22" s="105"/>
      <c r="P22" s="105"/>
      <c r="Q22" s="99"/>
      <c r="R22" s="99"/>
      <c r="S22" s="106"/>
      <c r="T22" s="110"/>
      <c r="U22" s="17"/>
      <c r="V22" s="20"/>
      <c r="W22" s="20"/>
      <c r="X22" s="20"/>
      <c r="Y22" s="20"/>
      <c r="Z22" s="20"/>
      <c r="AA22" s="108"/>
      <c r="AB22" s="14"/>
      <c r="AC22" s="14"/>
      <c r="AD22" s="14"/>
      <c r="AE22" s="14"/>
      <c r="AF22" s="17"/>
      <c r="AG22" s="56"/>
      <c r="AH22" s="56"/>
      <c r="AI22" s="57"/>
      <c r="AJ22" s="57"/>
      <c r="AK22" s="58"/>
      <c r="AL22" s="58"/>
      <c r="AM22" s="59"/>
      <c r="AN22" s="59"/>
      <c r="AO22" s="59"/>
      <c r="AP22" s="59"/>
      <c r="AQ22" s="86"/>
      <c r="AR22" s="60"/>
      <c r="AS22" s="112"/>
      <c r="AT22" s="112"/>
      <c r="AU22" s="112"/>
      <c r="AV22" s="112"/>
      <c r="AW22" s="112"/>
      <c r="AX22" s="112"/>
      <c r="AY22" s="112"/>
      <c r="AZ22" s="17"/>
      <c r="BA22" s="119"/>
      <c r="BB22" s="63"/>
      <c r="BC22" s="18"/>
      <c r="BD22" s="63"/>
      <c r="BE22" s="63"/>
      <c r="BF22" s="113"/>
      <c r="BG22" s="114"/>
      <c r="BH22" s="114"/>
      <c r="BI22" s="114"/>
      <c r="BJ22" s="114"/>
      <c r="BK22" s="113"/>
      <c r="BL22" s="114"/>
      <c r="BM22" s="114"/>
      <c r="BN22" s="114"/>
      <c r="BO22" s="114"/>
      <c r="BP22" s="63"/>
      <c r="BQ22" s="84"/>
      <c r="BR22" s="128"/>
      <c r="BS22" s="128"/>
      <c r="BT22" s="120"/>
      <c r="BU22" s="113"/>
      <c r="BV22" s="114"/>
      <c r="BW22" s="114"/>
      <c r="BX22" s="114"/>
      <c r="BY22" s="114"/>
      <c r="BZ22" s="113"/>
      <c r="CA22" s="114"/>
      <c r="CB22" s="114"/>
      <c r="CC22" s="114"/>
      <c r="CD22" s="114"/>
      <c r="CE22" s="36"/>
      <c r="CF22" s="36"/>
      <c r="CG22" s="36"/>
    </row>
    <row r="23" spans="1:85" s="1" customFormat="1" ht="12" x14ac:dyDescent="0.25">
      <c r="A23" s="13"/>
      <c r="B23" s="34"/>
      <c r="C23" s="13"/>
      <c r="D23" s="99"/>
      <c r="E23" s="99"/>
      <c r="F23" s="100"/>
      <c r="G23" s="99"/>
      <c r="H23" s="99"/>
      <c r="I23" s="101"/>
      <c r="J23" s="101"/>
      <c r="K23" s="103"/>
      <c r="L23" s="104"/>
      <c r="M23" s="104"/>
      <c r="N23" s="105"/>
      <c r="O23" s="105"/>
      <c r="P23" s="105"/>
      <c r="Q23" s="99"/>
      <c r="R23" s="99"/>
      <c r="S23" s="106"/>
      <c r="T23" s="110"/>
      <c r="U23" s="17"/>
      <c r="V23" s="20"/>
      <c r="W23" s="20"/>
      <c r="X23" s="20"/>
      <c r="Y23" s="20"/>
      <c r="Z23" s="20"/>
      <c r="AA23" s="108"/>
      <c r="AB23" s="14"/>
      <c r="AC23" s="14"/>
      <c r="AD23" s="14"/>
      <c r="AE23" s="14"/>
      <c r="AF23" s="17"/>
      <c r="AG23" s="56"/>
      <c r="AH23" s="56"/>
      <c r="AI23" s="57"/>
      <c r="AJ23" s="57"/>
      <c r="AK23" s="58"/>
      <c r="AL23" s="58"/>
      <c r="AM23" s="59"/>
      <c r="AN23" s="59"/>
      <c r="AO23" s="59"/>
      <c r="AP23" s="59"/>
      <c r="AQ23" s="86"/>
      <c r="AR23" s="60"/>
      <c r="AS23" s="112"/>
      <c r="AT23" s="112"/>
      <c r="AU23" s="112"/>
      <c r="AV23" s="112"/>
      <c r="AW23" s="112"/>
      <c r="AX23" s="112"/>
      <c r="AY23" s="112"/>
      <c r="AZ23" s="17"/>
      <c r="BA23" s="119"/>
      <c r="BB23" s="63"/>
      <c r="BC23" s="18"/>
      <c r="BD23" s="63"/>
      <c r="BE23" s="63"/>
      <c r="BF23" s="113"/>
      <c r="BG23" s="114"/>
      <c r="BH23" s="114"/>
      <c r="BI23" s="114"/>
      <c r="BJ23" s="114"/>
      <c r="BK23" s="113"/>
      <c r="BL23" s="114"/>
      <c r="BM23" s="114"/>
      <c r="BN23" s="114"/>
      <c r="BO23" s="114"/>
      <c r="BP23" s="63"/>
      <c r="BQ23" s="84"/>
      <c r="BR23" s="128"/>
      <c r="BS23" s="128"/>
      <c r="BT23" s="120"/>
      <c r="BU23" s="113"/>
      <c r="BV23" s="114"/>
      <c r="BW23" s="114"/>
      <c r="BX23" s="114"/>
      <c r="BY23" s="114"/>
      <c r="BZ23" s="113"/>
      <c r="CA23" s="114"/>
      <c r="CB23" s="114"/>
      <c r="CC23" s="114"/>
      <c r="CD23" s="114"/>
      <c r="CE23" s="36"/>
      <c r="CF23" s="36"/>
      <c r="CG23" s="36"/>
    </row>
    <row r="24" spans="1:85" s="1" customFormat="1" ht="12" x14ac:dyDescent="0.25">
      <c r="A24" s="13"/>
      <c r="B24" s="34"/>
      <c r="C24" s="13"/>
      <c r="D24" s="99"/>
      <c r="E24" s="99"/>
      <c r="F24" s="100"/>
      <c r="G24" s="99"/>
      <c r="H24" s="99"/>
      <c r="I24" s="101"/>
      <c r="J24" s="101"/>
      <c r="K24" s="103"/>
      <c r="L24" s="104"/>
      <c r="M24" s="104"/>
      <c r="N24" s="105"/>
      <c r="O24" s="105"/>
      <c r="P24" s="105"/>
      <c r="Q24" s="99"/>
      <c r="R24" s="99"/>
      <c r="S24" s="106"/>
      <c r="T24" s="110"/>
      <c r="U24" s="17"/>
      <c r="V24" s="20"/>
      <c r="W24" s="20"/>
      <c r="X24" s="20"/>
      <c r="Y24" s="20"/>
      <c r="Z24" s="20"/>
      <c r="AA24" s="108"/>
      <c r="AB24" s="14"/>
      <c r="AC24" s="14"/>
      <c r="AD24" s="14"/>
      <c r="AE24" s="14"/>
      <c r="AF24" s="17"/>
      <c r="AG24" s="56"/>
      <c r="AH24" s="56"/>
      <c r="AI24" s="57"/>
      <c r="AJ24" s="57"/>
      <c r="AK24" s="58"/>
      <c r="AL24" s="58"/>
      <c r="AM24" s="59"/>
      <c r="AN24" s="59"/>
      <c r="AO24" s="59"/>
      <c r="AP24" s="59"/>
      <c r="AQ24" s="86"/>
      <c r="AR24" s="60"/>
      <c r="AS24" s="112"/>
      <c r="AT24" s="112"/>
      <c r="AU24" s="112"/>
      <c r="AV24" s="112"/>
      <c r="AW24" s="112"/>
      <c r="AX24" s="112"/>
      <c r="AY24" s="112"/>
      <c r="AZ24" s="17"/>
      <c r="BA24" s="119"/>
      <c r="BB24" s="63"/>
      <c r="BC24" s="18"/>
      <c r="BD24" s="63"/>
      <c r="BE24" s="63"/>
      <c r="BF24" s="113"/>
      <c r="BG24" s="114"/>
      <c r="BH24" s="114"/>
      <c r="BI24" s="114"/>
      <c r="BJ24" s="114"/>
      <c r="BK24" s="113"/>
      <c r="BL24" s="114"/>
      <c r="BM24" s="114"/>
      <c r="BN24" s="114"/>
      <c r="BO24" s="114"/>
      <c r="BP24" s="63"/>
      <c r="BQ24" s="84"/>
      <c r="BR24" s="128"/>
      <c r="BS24" s="128"/>
      <c r="BT24" s="120"/>
      <c r="BU24" s="113"/>
      <c r="BV24" s="114"/>
      <c r="BW24" s="114"/>
      <c r="BX24" s="114"/>
      <c r="BY24" s="114"/>
      <c r="BZ24" s="113"/>
      <c r="CA24" s="114"/>
      <c r="CB24" s="114"/>
      <c r="CC24" s="114"/>
      <c r="CD24" s="114"/>
      <c r="CE24" s="36"/>
      <c r="CF24" s="36"/>
      <c r="CG24" s="36"/>
    </row>
    <row r="25" spans="1:85" s="1" customFormat="1" ht="12" x14ac:dyDescent="0.25">
      <c r="A25" s="13"/>
      <c r="B25" s="34"/>
      <c r="C25" s="13"/>
      <c r="D25" s="99"/>
      <c r="E25" s="99"/>
      <c r="F25" s="100"/>
      <c r="G25" s="99"/>
      <c r="H25" s="99"/>
      <c r="I25" s="101"/>
      <c r="J25" s="101"/>
      <c r="K25" s="103"/>
      <c r="L25" s="104"/>
      <c r="M25" s="104"/>
      <c r="N25" s="105"/>
      <c r="O25" s="105"/>
      <c r="P25" s="105"/>
      <c r="Q25" s="99"/>
      <c r="R25" s="99"/>
      <c r="S25" s="106"/>
      <c r="T25" s="110"/>
      <c r="U25" s="17"/>
      <c r="V25" s="20"/>
      <c r="W25" s="20"/>
      <c r="X25" s="20"/>
      <c r="Y25" s="20"/>
      <c r="Z25" s="20"/>
      <c r="AA25" s="108"/>
      <c r="AB25" s="14"/>
      <c r="AC25" s="14"/>
      <c r="AD25" s="14"/>
      <c r="AE25" s="14"/>
      <c r="AF25" s="17"/>
      <c r="AG25" s="56"/>
      <c r="AH25" s="56"/>
      <c r="AI25" s="57"/>
      <c r="AJ25" s="57"/>
      <c r="AK25" s="58"/>
      <c r="AL25" s="58"/>
      <c r="AM25" s="59"/>
      <c r="AN25" s="59"/>
      <c r="AO25" s="59"/>
      <c r="AP25" s="59"/>
      <c r="AQ25" s="86"/>
      <c r="AR25" s="60"/>
      <c r="AS25" s="112"/>
      <c r="AT25" s="112"/>
      <c r="AU25" s="112"/>
      <c r="AV25" s="112"/>
      <c r="AW25" s="112"/>
      <c r="AX25" s="112"/>
      <c r="AY25" s="112"/>
      <c r="AZ25" s="17"/>
      <c r="BA25" s="119"/>
      <c r="BB25" s="63"/>
      <c r="BC25" s="18"/>
      <c r="BD25" s="63"/>
      <c r="BE25" s="63"/>
      <c r="BF25" s="113"/>
      <c r="BG25" s="114"/>
      <c r="BH25" s="114"/>
      <c r="BI25" s="114"/>
      <c r="BJ25" s="114"/>
      <c r="BK25" s="113"/>
      <c r="BL25" s="114"/>
      <c r="BM25" s="114"/>
      <c r="BN25" s="114"/>
      <c r="BO25" s="114"/>
      <c r="BP25" s="63"/>
      <c r="BQ25" s="84"/>
      <c r="BR25" s="128"/>
      <c r="BS25" s="128"/>
      <c r="BT25" s="120"/>
      <c r="BU25" s="113"/>
      <c r="BV25" s="114"/>
      <c r="BW25" s="114"/>
      <c r="BX25" s="114"/>
      <c r="BY25" s="114"/>
      <c r="BZ25" s="113"/>
      <c r="CA25" s="114"/>
      <c r="CB25" s="114"/>
      <c r="CC25" s="114"/>
      <c r="CD25" s="114"/>
      <c r="CE25" s="36"/>
      <c r="CF25" s="36"/>
      <c r="CG25" s="36"/>
    </row>
  </sheetData>
  <mergeCells count="26">
    <mergeCell ref="A1:T1"/>
    <mergeCell ref="BR2:BT2"/>
    <mergeCell ref="BU2:BY2"/>
    <mergeCell ref="BZ2:CD2"/>
    <mergeCell ref="AG2:AJ2"/>
    <mergeCell ref="AK2:AL2"/>
    <mergeCell ref="AM2:AP2"/>
    <mergeCell ref="AQ2:AY2"/>
    <mergeCell ref="AZ2:BJ2"/>
    <mergeCell ref="BK2:BQ2"/>
    <mergeCell ref="AF2:AF3"/>
    <mergeCell ref="I2:I3"/>
    <mergeCell ref="J2:J3"/>
    <mergeCell ref="K2:K3"/>
    <mergeCell ref="A2:A3"/>
    <mergeCell ref="B2:B3"/>
    <mergeCell ref="C2:C3"/>
    <mergeCell ref="D2:F2"/>
    <mergeCell ref="G2:G3"/>
    <mergeCell ref="H2:H3"/>
    <mergeCell ref="L2:M2"/>
    <mergeCell ref="N2:P2"/>
    <mergeCell ref="Q2:R2"/>
    <mergeCell ref="S2:S3"/>
    <mergeCell ref="T2:T3"/>
    <mergeCell ref="AB2:AD2"/>
  </mergeCells>
  <printOptions horizontalCentered="1"/>
  <pageMargins left="0" right="0" top="0" bottom="0" header="0" footer="0"/>
  <pageSetup scale="75" orientation="landscape" verticalDpi="0" r:id="rId1"/>
  <ignoredErrors>
    <ignoredError sqref="F6:F7 F4 F14 F9 F8" numberStoredAsText="1"/>
    <ignoredError sqref="P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
  <sheetViews>
    <sheetView workbookViewId="0">
      <selection activeCell="N4" sqref="N4"/>
    </sheetView>
  </sheetViews>
  <sheetFormatPr baseColWidth="10" defaultRowHeight="15" x14ac:dyDescent="0.25"/>
  <cols>
    <col min="1" max="1" width="3.5703125" bestFit="1" customWidth="1"/>
    <col min="2" max="2" width="9.85546875" bestFit="1" customWidth="1"/>
    <col min="3" max="3" width="9.5703125" bestFit="1" customWidth="1"/>
    <col min="4" max="4" width="9.28515625" bestFit="1" customWidth="1"/>
    <col min="5" max="5" width="11" bestFit="1" customWidth="1"/>
    <col min="6" max="9" width="0" hidden="1" customWidth="1"/>
    <col min="10" max="10" width="16.140625" customWidth="1"/>
    <col min="11" max="11" width="0" hidden="1" customWidth="1"/>
    <col min="13" max="13" width="0" hidden="1" customWidth="1"/>
    <col min="14" max="15" width="7.85546875" bestFit="1" customWidth="1"/>
    <col min="16" max="16" width="12.42578125" bestFit="1" customWidth="1"/>
    <col min="17" max="18" width="0" hidden="1" customWidth="1"/>
    <col min="19" max="19" width="9.7109375" bestFit="1" customWidth="1"/>
    <col min="20" max="20" width="10.5703125" bestFit="1" customWidth="1"/>
    <col min="21" max="21" width="3.7109375" customWidth="1"/>
    <col min="22" max="23" width="7.85546875" bestFit="1" customWidth="1"/>
    <col min="24" max="24" width="12.42578125" bestFit="1" customWidth="1"/>
    <col min="25" max="25" width="9.7109375" bestFit="1" customWidth="1"/>
    <col min="26" max="26" width="10.5703125" bestFit="1" customWidth="1"/>
  </cols>
  <sheetData>
    <row r="1" spans="1:27" s="1" customFormat="1" ht="12.75" customHeight="1" x14ac:dyDescent="0.25">
      <c r="A1" s="190" t="s">
        <v>187</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7" s="1" customFormat="1" ht="28.5" customHeight="1" x14ac:dyDescent="0.25">
      <c r="A2" s="211" t="s">
        <v>40</v>
      </c>
      <c r="B2" s="211" t="s">
        <v>142</v>
      </c>
      <c r="C2" s="211" t="s">
        <v>17</v>
      </c>
      <c r="D2" s="211" t="s">
        <v>20</v>
      </c>
      <c r="E2" s="211"/>
      <c r="F2" s="211"/>
      <c r="G2" s="211" t="s">
        <v>10</v>
      </c>
      <c r="H2" s="211" t="s">
        <v>21</v>
      </c>
      <c r="I2" s="224" t="s">
        <v>22</v>
      </c>
      <c r="J2" s="224" t="s">
        <v>58</v>
      </c>
      <c r="K2" s="224" t="s">
        <v>26</v>
      </c>
      <c r="L2" s="211" t="s">
        <v>27</v>
      </c>
      <c r="M2" s="211"/>
      <c r="N2" s="210" t="s">
        <v>39</v>
      </c>
      <c r="O2" s="210"/>
      <c r="P2" s="210"/>
      <c r="Q2" s="211" t="s">
        <v>32</v>
      </c>
      <c r="R2" s="211"/>
      <c r="S2" s="212" t="s">
        <v>33</v>
      </c>
      <c r="T2" s="213" t="s">
        <v>34</v>
      </c>
      <c r="U2" s="118"/>
      <c r="V2" s="225" t="s">
        <v>454</v>
      </c>
      <c r="W2" s="225"/>
      <c r="X2" s="225"/>
      <c r="Y2" s="226" t="s">
        <v>33</v>
      </c>
      <c r="Z2" s="227" t="s">
        <v>34</v>
      </c>
      <c r="AA2" s="228" t="s">
        <v>455</v>
      </c>
    </row>
    <row r="3" spans="1:27" s="17" customFormat="1" ht="22.5" x14ac:dyDescent="0.25">
      <c r="A3" s="211"/>
      <c r="B3" s="211"/>
      <c r="C3" s="211"/>
      <c r="D3" s="123" t="s">
        <v>0</v>
      </c>
      <c r="E3" s="123" t="s">
        <v>9</v>
      </c>
      <c r="F3" s="89" t="s">
        <v>13</v>
      </c>
      <c r="G3" s="211"/>
      <c r="H3" s="211"/>
      <c r="I3" s="224"/>
      <c r="J3" s="224"/>
      <c r="K3" s="224"/>
      <c r="L3" s="124" t="s">
        <v>28</v>
      </c>
      <c r="M3" s="90" t="s">
        <v>29</v>
      </c>
      <c r="N3" s="121" t="s">
        <v>30</v>
      </c>
      <c r="O3" s="121" t="s">
        <v>31</v>
      </c>
      <c r="P3" s="121" t="s">
        <v>161</v>
      </c>
      <c r="Q3" s="123" t="s">
        <v>6</v>
      </c>
      <c r="R3" s="123" t="s">
        <v>7</v>
      </c>
      <c r="S3" s="212"/>
      <c r="T3" s="213"/>
      <c r="U3" s="118"/>
      <c r="V3" s="125" t="s">
        <v>30</v>
      </c>
      <c r="W3" s="125" t="s">
        <v>31</v>
      </c>
      <c r="X3" s="125" t="s">
        <v>161</v>
      </c>
      <c r="Y3" s="226"/>
      <c r="Z3" s="227"/>
      <c r="AA3" s="228"/>
    </row>
    <row r="4" spans="1:27" s="1" customFormat="1" ht="58.5" customHeight="1" x14ac:dyDescent="0.25">
      <c r="A4" s="13">
        <v>1</v>
      </c>
      <c r="B4" s="34" t="s">
        <v>143</v>
      </c>
      <c r="C4" s="13" t="s">
        <v>19</v>
      </c>
      <c r="D4" s="99" t="s">
        <v>74</v>
      </c>
      <c r="E4" s="17" t="s">
        <v>77</v>
      </c>
      <c r="F4" s="100" t="s">
        <v>78</v>
      </c>
      <c r="G4" s="99" t="s">
        <v>35</v>
      </c>
      <c r="H4" s="99" t="s">
        <v>24</v>
      </c>
      <c r="I4" s="101" t="s">
        <v>36</v>
      </c>
      <c r="J4" s="101" t="s">
        <v>76</v>
      </c>
      <c r="K4" s="103" t="s">
        <v>75</v>
      </c>
      <c r="L4" s="20">
        <v>61</v>
      </c>
      <c r="M4" s="20"/>
      <c r="N4" s="21">
        <v>1749176</v>
      </c>
      <c r="O4" s="105">
        <f>N4*0.7</f>
        <v>1224423.2</v>
      </c>
      <c r="P4" s="105">
        <f>N4*0.3</f>
        <v>524752.79999999993</v>
      </c>
      <c r="Q4" s="99" t="s">
        <v>6</v>
      </c>
      <c r="R4" s="17"/>
      <c r="S4" s="106">
        <f>N4/L4</f>
        <v>28675.016393442624</v>
      </c>
      <c r="T4" s="107">
        <v>70</v>
      </c>
      <c r="U4" s="110"/>
      <c r="V4" s="21">
        <v>2162768.06</v>
      </c>
      <c r="W4" s="105">
        <f>O4</f>
        <v>1224423.2</v>
      </c>
      <c r="X4" s="105">
        <f>V4-W4</f>
        <v>938344.8600000001</v>
      </c>
      <c r="Y4" s="106">
        <f>V4/L4</f>
        <v>35455.214098360659</v>
      </c>
      <c r="Z4" s="126">
        <f>W4/V4</f>
        <v>0.56613708267912921</v>
      </c>
      <c r="AA4" s="52">
        <f>X4-P4</f>
        <v>413592.06000000017</v>
      </c>
    </row>
    <row r="5" spans="1:27" s="1" customFormat="1" ht="57" customHeight="1" x14ac:dyDescent="0.25">
      <c r="A5" s="13">
        <v>2</v>
      </c>
      <c r="B5" s="34" t="s">
        <v>143</v>
      </c>
      <c r="C5" s="13" t="s">
        <v>19</v>
      </c>
      <c r="D5" s="99" t="s">
        <v>74</v>
      </c>
      <c r="E5" s="17" t="s">
        <v>252</v>
      </c>
      <c r="F5" s="100" t="s">
        <v>253</v>
      </c>
      <c r="G5" s="99" t="s">
        <v>35</v>
      </c>
      <c r="H5" s="99" t="s">
        <v>24</v>
      </c>
      <c r="I5" s="101" t="s">
        <v>36</v>
      </c>
      <c r="J5" s="101" t="s">
        <v>76</v>
      </c>
      <c r="K5" s="103" t="s">
        <v>254</v>
      </c>
      <c r="L5" s="20">
        <v>32</v>
      </c>
      <c r="M5" s="20"/>
      <c r="N5" s="21">
        <v>2830662</v>
      </c>
      <c r="O5" s="105">
        <v>1051879</v>
      </c>
      <c r="P5" s="105">
        <f>N5-O5</f>
        <v>1778783</v>
      </c>
      <c r="Q5" s="99" t="s">
        <v>6</v>
      </c>
      <c r="R5" s="17"/>
      <c r="S5" s="106">
        <f>N5/L5</f>
        <v>88458.1875</v>
      </c>
      <c r="T5" s="122">
        <f>(O5/N5)*100</f>
        <v>37.160176665387809</v>
      </c>
      <c r="U5" s="118"/>
      <c r="V5" s="21">
        <v>3333215</v>
      </c>
      <c r="W5" s="105">
        <f>O5</f>
        <v>1051879</v>
      </c>
      <c r="X5" s="105">
        <f>V5-W5</f>
        <v>2281336</v>
      </c>
      <c r="Y5" s="106">
        <f>V5/L5</f>
        <v>104162.96875</v>
      </c>
      <c r="Z5" s="126">
        <f>W5/V5</f>
        <v>0.31557490290905327</v>
      </c>
      <c r="AA5" s="52">
        <f>X5-P5</f>
        <v>502553</v>
      </c>
    </row>
    <row r="6" spans="1:27" x14ac:dyDescent="0.25">
      <c r="AA6" s="127">
        <f>AA4+AA5</f>
        <v>916145.06000000017</v>
      </c>
    </row>
  </sheetData>
  <mergeCells count="19">
    <mergeCell ref="Y2:Y3"/>
    <mergeCell ref="Z2:Z3"/>
    <mergeCell ref="AA2:AA3"/>
    <mergeCell ref="A1:AA1"/>
    <mergeCell ref="L2:M2"/>
    <mergeCell ref="N2:P2"/>
    <mergeCell ref="Q2:R2"/>
    <mergeCell ref="S2:S3"/>
    <mergeCell ref="T2:T3"/>
    <mergeCell ref="I2:I3"/>
    <mergeCell ref="J2:J3"/>
    <mergeCell ref="K2:K3"/>
    <mergeCell ref="A2:A3"/>
    <mergeCell ref="B2:B3"/>
    <mergeCell ref="C2:C3"/>
    <mergeCell ref="D2:F2"/>
    <mergeCell ref="G2:G3"/>
    <mergeCell ref="H2:H3"/>
    <mergeCell ref="V2:X2"/>
  </mergeCells>
  <printOptions horizontalCentered="1"/>
  <pageMargins left="0" right="0" top="0.74803149606299213" bottom="0" header="0.31496062992125984" footer="0"/>
  <pageSetup scale="7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871"/>
  <sheetViews>
    <sheetView workbookViewId="0">
      <selection activeCell="AF11" sqref="AF11"/>
    </sheetView>
  </sheetViews>
  <sheetFormatPr baseColWidth="10" defaultRowHeight="11.25" x14ac:dyDescent="0.25"/>
  <cols>
    <col min="1" max="1" width="3.5703125" style="13" bestFit="1" customWidth="1"/>
    <col min="2" max="2" width="9.85546875" style="34" bestFit="1" customWidth="1"/>
    <col min="3" max="3" width="9.42578125" style="13" customWidth="1"/>
    <col min="4" max="4" width="10.5703125" style="17" customWidth="1"/>
    <col min="5" max="5" width="10" style="17" customWidth="1"/>
    <col min="6" max="6" width="10" style="13" customWidth="1"/>
    <col min="7" max="7" width="11.7109375" style="17" customWidth="1"/>
    <col min="8" max="8" width="12.85546875" style="17" hidden="1" customWidth="1"/>
    <col min="9" max="9" width="12.28515625" style="27" hidden="1" customWidth="1"/>
    <col min="10" max="10" width="15.7109375" style="27" customWidth="1"/>
    <col min="11" max="11" width="25.7109375" style="24" customWidth="1"/>
    <col min="12" max="12" width="7.5703125" style="1" hidden="1" customWidth="1"/>
    <col min="13" max="13" width="9" style="18" hidden="1" customWidth="1"/>
    <col min="14" max="15" width="8.7109375" style="14" bestFit="1" customWidth="1"/>
    <col min="16" max="16" width="10.140625" style="14" customWidth="1"/>
    <col min="17" max="18" width="10" style="1" hidden="1" customWidth="1"/>
    <col min="19" max="19" width="10.28515625" style="36" hidden="1" customWidth="1"/>
    <col min="20" max="20" width="10.85546875" style="39" hidden="1" customWidth="1"/>
    <col min="21" max="21" width="16.5703125" style="17" hidden="1" customWidth="1"/>
    <col min="22" max="22" width="14.5703125" style="20" hidden="1" customWidth="1"/>
    <col min="23" max="23" width="14.5703125" style="17" hidden="1" customWidth="1"/>
    <col min="24" max="25" width="14.5703125" style="1" hidden="1" customWidth="1"/>
    <col min="26" max="26" width="11.85546875" style="1" hidden="1" customWidth="1"/>
    <col min="27" max="27" width="9.85546875" style="14" hidden="1" customWidth="1"/>
    <col min="28" max="28" width="9.5703125" style="14" hidden="1" customWidth="1"/>
    <col min="29" max="29" width="11.5703125" style="14" hidden="1" customWidth="1"/>
    <col min="30" max="30" width="9.7109375" style="17" customWidth="1"/>
    <col min="31" max="31" width="10.140625" style="17" customWidth="1"/>
    <col min="32" max="32" width="9.28515625" style="63" customWidth="1"/>
    <col min="33" max="33" width="11.42578125" style="1" customWidth="1"/>
    <col min="34" max="16384" width="11.42578125" style="1"/>
  </cols>
  <sheetData>
    <row r="1" spans="1:35" ht="12.75" x14ac:dyDescent="0.25">
      <c r="A1" s="190" t="s">
        <v>141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row>
    <row r="2" spans="1:35" ht="12.75" x14ac:dyDescent="0.25">
      <c r="A2" s="190" t="s">
        <v>187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row>
    <row r="3" spans="1:35" x14ac:dyDescent="0.25">
      <c r="A3" s="194" t="s">
        <v>40</v>
      </c>
      <c r="B3" s="194" t="s">
        <v>142</v>
      </c>
      <c r="C3" s="194" t="s">
        <v>17</v>
      </c>
      <c r="D3" s="194" t="s">
        <v>20</v>
      </c>
      <c r="E3" s="194"/>
      <c r="F3" s="194"/>
      <c r="G3" s="194" t="s">
        <v>10</v>
      </c>
      <c r="H3" s="194" t="s">
        <v>21</v>
      </c>
      <c r="I3" s="195" t="s">
        <v>22</v>
      </c>
      <c r="J3" s="195" t="s">
        <v>58</v>
      </c>
      <c r="K3" s="195" t="s">
        <v>26</v>
      </c>
      <c r="L3" s="194" t="s">
        <v>27</v>
      </c>
      <c r="M3" s="194"/>
      <c r="N3" s="232" t="s">
        <v>39</v>
      </c>
      <c r="O3" s="232"/>
      <c r="P3" s="232"/>
      <c r="Q3" s="194" t="s">
        <v>32</v>
      </c>
      <c r="R3" s="194"/>
      <c r="S3" s="233" t="s">
        <v>33</v>
      </c>
      <c r="T3" s="234" t="s">
        <v>34</v>
      </c>
      <c r="U3" s="69"/>
      <c r="V3" s="70"/>
      <c r="W3" s="69"/>
      <c r="X3" s="69"/>
      <c r="Y3" s="69"/>
      <c r="Z3" s="69"/>
      <c r="AA3" s="232" t="s">
        <v>162</v>
      </c>
      <c r="AB3" s="232"/>
      <c r="AC3" s="232"/>
      <c r="AD3" s="194" t="s">
        <v>182</v>
      </c>
      <c r="AE3" s="194"/>
      <c r="AF3" s="194"/>
    </row>
    <row r="4" spans="1:35" ht="45" x14ac:dyDescent="0.25">
      <c r="A4" s="194"/>
      <c r="B4" s="194"/>
      <c r="C4" s="194"/>
      <c r="D4" s="64" t="s">
        <v>0</v>
      </c>
      <c r="E4" s="64" t="s">
        <v>9</v>
      </c>
      <c r="F4" s="32" t="s">
        <v>13</v>
      </c>
      <c r="G4" s="194"/>
      <c r="H4" s="194"/>
      <c r="I4" s="195"/>
      <c r="J4" s="195"/>
      <c r="K4" s="195"/>
      <c r="L4" s="65" t="s">
        <v>28</v>
      </c>
      <c r="M4" s="25" t="s">
        <v>29</v>
      </c>
      <c r="N4" s="54" t="s">
        <v>30</v>
      </c>
      <c r="O4" s="54" t="s">
        <v>31</v>
      </c>
      <c r="P4" s="54" t="s">
        <v>161</v>
      </c>
      <c r="Q4" s="64" t="s">
        <v>6</v>
      </c>
      <c r="R4" s="64" t="s">
        <v>7</v>
      </c>
      <c r="S4" s="233"/>
      <c r="T4" s="234"/>
      <c r="U4" s="2" t="s">
        <v>4</v>
      </c>
      <c r="V4" s="3" t="s">
        <v>11</v>
      </c>
      <c r="W4" s="2" t="s">
        <v>5</v>
      </c>
      <c r="X4" s="2" t="s">
        <v>12</v>
      </c>
      <c r="Y4" s="2" t="s">
        <v>14</v>
      </c>
      <c r="Z4" s="2" t="s">
        <v>59</v>
      </c>
      <c r="AA4" s="54" t="s">
        <v>144</v>
      </c>
      <c r="AB4" s="54" t="s">
        <v>163</v>
      </c>
      <c r="AC4" s="54" t="s">
        <v>164</v>
      </c>
      <c r="AD4" s="64" t="s">
        <v>33</v>
      </c>
      <c r="AE4" s="64" t="s">
        <v>181</v>
      </c>
      <c r="AF4" s="62" t="s">
        <v>183</v>
      </c>
    </row>
    <row r="5" spans="1:35" x14ac:dyDescent="0.25">
      <c r="A5" s="64">
        <v>1</v>
      </c>
      <c r="B5" s="64">
        <v>2</v>
      </c>
      <c r="C5" s="64">
        <v>3</v>
      </c>
      <c r="D5" s="64">
        <v>4</v>
      </c>
      <c r="E5" s="64">
        <v>5</v>
      </c>
      <c r="F5" s="64">
        <v>6</v>
      </c>
      <c r="G5" s="64">
        <v>7</v>
      </c>
      <c r="H5" s="64">
        <v>8</v>
      </c>
      <c r="I5" s="64">
        <v>9</v>
      </c>
      <c r="J5" s="64">
        <v>10</v>
      </c>
      <c r="K5" s="64">
        <v>11</v>
      </c>
      <c r="L5" s="64">
        <v>12</v>
      </c>
      <c r="M5" s="64">
        <v>13</v>
      </c>
      <c r="N5" s="64">
        <v>14</v>
      </c>
      <c r="O5" s="64">
        <v>15</v>
      </c>
      <c r="P5" s="64">
        <v>16</v>
      </c>
      <c r="Q5" s="64">
        <v>17</v>
      </c>
      <c r="R5" s="64">
        <v>18</v>
      </c>
      <c r="S5" s="64">
        <v>19</v>
      </c>
      <c r="T5" s="64">
        <v>20</v>
      </c>
      <c r="U5" s="64">
        <v>21</v>
      </c>
      <c r="V5" s="64">
        <v>22</v>
      </c>
      <c r="W5" s="64">
        <v>23</v>
      </c>
      <c r="X5" s="64">
        <v>24</v>
      </c>
      <c r="Y5" s="64">
        <v>25</v>
      </c>
      <c r="Z5" s="64">
        <v>26</v>
      </c>
      <c r="AA5" s="64">
        <v>27</v>
      </c>
      <c r="AB5" s="64">
        <v>28</v>
      </c>
      <c r="AC5" s="64">
        <v>29</v>
      </c>
      <c r="AD5" s="64">
        <v>30</v>
      </c>
      <c r="AE5" s="64">
        <v>31</v>
      </c>
      <c r="AF5" s="62">
        <v>32</v>
      </c>
    </row>
    <row r="6" spans="1:35" ht="90" x14ac:dyDescent="0.25">
      <c r="A6" s="4">
        <v>1</v>
      </c>
      <c r="B6" s="33" t="s">
        <v>143</v>
      </c>
      <c r="C6" s="4" t="s">
        <v>18</v>
      </c>
      <c r="D6" s="5" t="s">
        <v>8</v>
      </c>
      <c r="E6" s="5" t="s">
        <v>150</v>
      </c>
      <c r="F6" s="19" t="s">
        <v>15</v>
      </c>
      <c r="G6" s="5" t="s">
        <v>35</v>
      </c>
      <c r="H6" s="5" t="s">
        <v>24</v>
      </c>
      <c r="I6" s="29" t="s">
        <v>57</v>
      </c>
      <c r="J6" s="31" t="s">
        <v>205</v>
      </c>
      <c r="K6" s="22" t="s">
        <v>206</v>
      </c>
      <c r="L6" s="6">
        <v>338</v>
      </c>
      <c r="M6" s="6"/>
      <c r="N6" s="7">
        <v>6374066</v>
      </c>
      <c r="O6" s="7">
        <f>N6*0.5</f>
        <v>3187033</v>
      </c>
      <c r="P6" s="7">
        <f>N6*0.5</f>
        <v>3187033</v>
      </c>
      <c r="Q6" s="5" t="s">
        <v>6</v>
      </c>
      <c r="R6" s="5"/>
      <c r="S6" s="8">
        <f>N6/L6</f>
        <v>18858.183431952664</v>
      </c>
      <c r="T6" s="37">
        <v>50</v>
      </c>
      <c r="U6" s="9" t="s">
        <v>151</v>
      </c>
      <c r="V6" s="10">
        <v>4781</v>
      </c>
      <c r="W6" s="10">
        <v>83</v>
      </c>
      <c r="X6" s="10">
        <v>2108</v>
      </c>
      <c r="Y6" s="10">
        <v>2904</v>
      </c>
      <c r="Z6" s="10" t="s">
        <v>60</v>
      </c>
      <c r="AA6" s="12">
        <f>P6</f>
        <v>3187033</v>
      </c>
      <c r="AB6" s="12">
        <v>0</v>
      </c>
      <c r="AC6" s="12">
        <v>0</v>
      </c>
      <c r="AD6" s="9" t="s">
        <v>6</v>
      </c>
      <c r="AE6" s="9" t="s">
        <v>6</v>
      </c>
      <c r="AF6" s="55">
        <v>43909</v>
      </c>
    </row>
    <row r="7" spans="1:35" ht="135" x14ac:dyDescent="0.25">
      <c r="A7" s="4">
        <v>2</v>
      </c>
      <c r="B7" s="33" t="s">
        <v>143</v>
      </c>
      <c r="C7" s="4" t="s">
        <v>18</v>
      </c>
      <c r="D7" s="5" t="s">
        <v>145</v>
      </c>
      <c r="E7" s="5" t="s">
        <v>145</v>
      </c>
      <c r="F7" s="19" t="s">
        <v>146</v>
      </c>
      <c r="G7" s="5" t="s">
        <v>35</v>
      </c>
      <c r="H7" s="5" t="s">
        <v>24</v>
      </c>
      <c r="I7" s="29" t="s">
        <v>147</v>
      </c>
      <c r="J7" s="22" t="s">
        <v>148</v>
      </c>
      <c r="K7" s="22" t="s">
        <v>149</v>
      </c>
      <c r="L7" s="16"/>
      <c r="M7" s="6">
        <v>2691</v>
      </c>
      <c r="N7" s="28">
        <v>10590559.98</v>
      </c>
      <c r="O7" s="28">
        <f>N7*0.5</f>
        <v>5295279.99</v>
      </c>
      <c r="P7" s="28">
        <f>N7*0.5</f>
        <v>5295279.99</v>
      </c>
      <c r="Q7" s="5" t="s">
        <v>6</v>
      </c>
      <c r="R7" s="5"/>
      <c r="S7" s="8">
        <f>N7/M7</f>
        <v>3935.5481159420292</v>
      </c>
      <c r="T7" s="37">
        <v>50</v>
      </c>
      <c r="U7" s="19" t="s">
        <v>152</v>
      </c>
      <c r="V7" s="10">
        <v>13456</v>
      </c>
      <c r="W7" s="10">
        <v>587</v>
      </c>
      <c r="X7" s="10">
        <v>6696</v>
      </c>
      <c r="Y7" s="10">
        <v>7510</v>
      </c>
      <c r="Z7" s="10" t="s">
        <v>61</v>
      </c>
      <c r="AA7" s="12">
        <f>(P7-AB7)+0.01</f>
        <v>2795280</v>
      </c>
      <c r="AB7" s="12">
        <v>2500000</v>
      </c>
      <c r="AC7" s="12">
        <v>0</v>
      </c>
      <c r="AD7" s="9" t="s">
        <v>184</v>
      </c>
      <c r="AE7" s="9" t="s">
        <v>6</v>
      </c>
      <c r="AF7" s="55">
        <v>43909</v>
      </c>
    </row>
    <row r="8" spans="1:35" ht="54" x14ac:dyDescent="0.25">
      <c r="A8" s="40">
        <v>1</v>
      </c>
      <c r="B8" s="41" t="s">
        <v>143</v>
      </c>
      <c r="C8" s="40" t="s">
        <v>18</v>
      </c>
      <c r="D8" s="42" t="s">
        <v>2</v>
      </c>
      <c r="E8" s="42" t="s">
        <v>47</v>
      </c>
      <c r="F8" s="44" t="s">
        <v>48</v>
      </c>
      <c r="G8" s="42" t="s">
        <v>35</v>
      </c>
      <c r="H8" s="42" t="s">
        <v>37</v>
      </c>
      <c r="I8" s="45" t="s">
        <v>46</v>
      </c>
      <c r="J8" s="66" t="s">
        <v>62</v>
      </c>
      <c r="K8" s="46" t="s">
        <v>62</v>
      </c>
      <c r="L8" s="67"/>
      <c r="M8" s="67">
        <v>2818</v>
      </c>
      <c r="N8" s="68">
        <v>400000</v>
      </c>
      <c r="O8" s="68">
        <f>N8*0.5</f>
        <v>200000</v>
      </c>
      <c r="P8" s="68">
        <f>N8*0.5</f>
        <v>200000</v>
      </c>
      <c r="Q8" s="42" t="s">
        <v>6</v>
      </c>
      <c r="R8" s="42"/>
      <c r="S8" s="48">
        <f>N8/M8</f>
        <v>141.94464158977999</v>
      </c>
      <c r="T8" s="49">
        <v>50</v>
      </c>
      <c r="U8" s="43" t="s">
        <v>152</v>
      </c>
      <c r="V8" s="47">
        <v>2818</v>
      </c>
      <c r="W8" s="47">
        <v>120</v>
      </c>
      <c r="X8" s="47">
        <v>1405</v>
      </c>
      <c r="Y8" s="50">
        <v>1708</v>
      </c>
      <c r="Z8" s="47" t="s">
        <v>61</v>
      </c>
      <c r="AA8" s="14">
        <f>P8</f>
        <v>200000</v>
      </c>
      <c r="AB8" s="14">
        <v>0</v>
      </c>
      <c r="AC8" s="14">
        <v>0</v>
      </c>
      <c r="AD8" s="9" t="s">
        <v>184</v>
      </c>
      <c r="AE8" s="9" t="s">
        <v>184</v>
      </c>
      <c r="AF8" s="55">
        <v>43916</v>
      </c>
    </row>
    <row r="9" spans="1:35" ht="90" x14ac:dyDescent="0.25">
      <c r="A9" s="4">
        <v>1</v>
      </c>
      <c r="B9" s="33" t="s">
        <v>143</v>
      </c>
      <c r="C9" s="4" t="s">
        <v>18</v>
      </c>
      <c r="D9" s="5" t="s">
        <v>63</v>
      </c>
      <c r="E9" s="5" t="s">
        <v>64</v>
      </c>
      <c r="F9" s="19" t="s">
        <v>43</v>
      </c>
      <c r="G9" s="5" t="s">
        <v>38</v>
      </c>
      <c r="H9" s="5" t="s">
        <v>68</v>
      </c>
      <c r="I9" s="29" t="s">
        <v>44</v>
      </c>
      <c r="J9" s="22" t="s">
        <v>65</v>
      </c>
      <c r="K9" s="22" t="s">
        <v>213</v>
      </c>
      <c r="L9" s="6"/>
      <c r="M9" s="6">
        <v>5763</v>
      </c>
      <c r="N9" s="7">
        <v>11500000</v>
      </c>
      <c r="O9" s="28">
        <f>N9*0.45</f>
        <v>5175000</v>
      </c>
      <c r="P9" s="28">
        <f>N9*0.55</f>
        <v>6325000.0000000009</v>
      </c>
      <c r="Q9" s="5" t="s">
        <v>6</v>
      </c>
      <c r="R9" s="5"/>
      <c r="S9" s="8">
        <f>N9/M9</f>
        <v>1995.488460871074</v>
      </c>
      <c r="T9" s="37">
        <v>45</v>
      </c>
      <c r="U9" s="9" t="s">
        <v>151</v>
      </c>
      <c r="V9" s="10">
        <v>22744</v>
      </c>
      <c r="W9" s="10">
        <v>185</v>
      </c>
      <c r="X9" s="10">
        <v>11381</v>
      </c>
      <c r="Y9" s="30">
        <v>14330</v>
      </c>
      <c r="Z9" s="10" t="s">
        <v>66</v>
      </c>
      <c r="AA9" s="14">
        <f>P9</f>
        <v>6325000.0000000009</v>
      </c>
      <c r="AB9" s="14">
        <v>0</v>
      </c>
      <c r="AC9" s="14">
        <v>0</v>
      </c>
      <c r="AD9" s="55">
        <v>43920</v>
      </c>
      <c r="AE9" s="55" t="s">
        <v>241</v>
      </c>
      <c r="AF9" s="55" t="s">
        <v>241</v>
      </c>
      <c r="AH9" s="55">
        <v>43916</v>
      </c>
      <c r="AI9" s="55">
        <v>43916</v>
      </c>
    </row>
    <row r="10" spans="1:35" ht="108" x14ac:dyDescent="0.25">
      <c r="A10" s="4">
        <v>2</v>
      </c>
      <c r="B10" s="33" t="s">
        <v>143</v>
      </c>
      <c r="C10" s="4" t="s">
        <v>18</v>
      </c>
      <c r="D10" s="5" t="s">
        <v>2</v>
      </c>
      <c r="E10" s="5" t="s">
        <v>67</v>
      </c>
      <c r="F10" s="19" t="s">
        <v>54</v>
      </c>
      <c r="G10" s="5" t="s">
        <v>38</v>
      </c>
      <c r="H10" s="5" t="s">
        <v>24</v>
      </c>
      <c r="I10" s="29" t="s">
        <v>36</v>
      </c>
      <c r="J10" s="22" t="s">
        <v>200</v>
      </c>
      <c r="K10" s="22" t="s">
        <v>214</v>
      </c>
      <c r="L10" s="6">
        <v>1055</v>
      </c>
      <c r="M10" s="6"/>
      <c r="N10" s="7">
        <v>7856000</v>
      </c>
      <c r="O10" s="28">
        <f>N10*0.5</f>
        <v>3928000</v>
      </c>
      <c r="P10" s="28">
        <f>N10*0.5</f>
        <v>3928000</v>
      </c>
      <c r="Q10" s="5" t="s">
        <v>6</v>
      </c>
      <c r="R10" s="5"/>
      <c r="S10" s="8">
        <f>N10/L10</f>
        <v>7446.4454976303314</v>
      </c>
      <c r="T10" s="37">
        <v>50</v>
      </c>
      <c r="U10" s="9" t="s">
        <v>153</v>
      </c>
      <c r="V10" s="10">
        <v>7751</v>
      </c>
      <c r="W10" s="10">
        <v>105</v>
      </c>
      <c r="X10" s="10">
        <v>3949</v>
      </c>
      <c r="Y10" s="30">
        <v>5003</v>
      </c>
      <c r="Z10" s="10" t="s">
        <v>60</v>
      </c>
      <c r="AA10" s="14">
        <v>0</v>
      </c>
      <c r="AB10" s="14">
        <f>P10</f>
        <v>3928000</v>
      </c>
      <c r="AC10" s="14">
        <v>0</v>
      </c>
      <c r="AD10" s="55">
        <v>43920</v>
      </c>
      <c r="AE10" s="9" t="s">
        <v>241</v>
      </c>
      <c r="AF10" s="9" t="s">
        <v>241</v>
      </c>
      <c r="AH10" s="9" t="s">
        <v>6</v>
      </c>
      <c r="AI10" s="55">
        <v>43916</v>
      </c>
    </row>
    <row r="11" spans="1:35" ht="81" x14ac:dyDescent="0.25">
      <c r="A11" s="4">
        <v>3</v>
      </c>
      <c r="B11" s="33" t="s">
        <v>143</v>
      </c>
      <c r="C11" s="4" t="s">
        <v>18</v>
      </c>
      <c r="D11" s="5" t="s">
        <v>70</v>
      </c>
      <c r="E11" s="5" t="s">
        <v>70</v>
      </c>
      <c r="F11" s="19" t="s">
        <v>16</v>
      </c>
      <c r="G11" s="5" t="s">
        <v>38</v>
      </c>
      <c r="H11" s="5" t="s">
        <v>24</v>
      </c>
      <c r="I11" s="29" t="s">
        <v>36</v>
      </c>
      <c r="J11" s="23" t="s">
        <v>71</v>
      </c>
      <c r="K11" s="23" t="s">
        <v>69</v>
      </c>
      <c r="L11" s="10">
        <v>1704</v>
      </c>
      <c r="M11" s="10"/>
      <c r="N11" s="11">
        <v>9738253</v>
      </c>
      <c r="O11" s="28">
        <f>N11*0.4</f>
        <v>3895301.2</v>
      </c>
      <c r="P11" s="28">
        <f>N11*0.6</f>
        <v>5842951.7999999998</v>
      </c>
      <c r="Q11" s="5" t="s">
        <v>6</v>
      </c>
      <c r="R11" s="5"/>
      <c r="S11" s="8">
        <f>N11/L11</f>
        <v>5714.9372065727703</v>
      </c>
      <c r="T11" s="37">
        <v>40</v>
      </c>
      <c r="U11" s="9" t="s">
        <v>151</v>
      </c>
      <c r="V11" s="10">
        <v>1321004</v>
      </c>
      <c r="W11" s="10">
        <v>14244</v>
      </c>
      <c r="X11" s="10">
        <v>661147</v>
      </c>
      <c r="Y11" s="30">
        <v>793419</v>
      </c>
      <c r="Z11" s="10" t="s">
        <v>60</v>
      </c>
      <c r="AA11" s="14">
        <v>0</v>
      </c>
      <c r="AB11" s="14">
        <v>0</v>
      </c>
      <c r="AC11" s="14">
        <f>P11</f>
        <v>5842951.7999999998</v>
      </c>
      <c r="AD11" s="9" t="s">
        <v>184</v>
      </c>
      <c r="AE11" s="71">
        <v>43920</v>
      </c>
      <c r="AF11" s="55" t="s">
        <v>241</v>
      </c>
      <c r="AH11" s="55">
        <v>43916</v>
      </c>
    </row>
    <row r="12" spans="1:35" ht="63" x14ac:dyDescent="0.25">
      <c r="A12" s="4">
        <v>8</v>
      </c>
      <c r="B12" s="33" t="s">
        <v>143</v>
      </c>
      <c r="C12" s="4" t="s">
        <v>18</v>
      </c>
      <c r="D12" s="5" t="s">
        <v>2</v>
      </c>
      <c r="E12" s="5" t="s">
        <v>47</v>
      </c>
      <c r="F12" s="19" t="s">
        <v>48</v>
      </c>
      <c r="G12" s="5" t="s">
        <v>38</v>
      </c>
      <c r="H12" s="5" t="s">
        <v>37</v>
      </c>
      <c r="I12" s="29" t="s">
        <v>46</v>
      </c>
      <c r="J12" s="22" t="s">
        <v>72</v>
      </c>
      <c r="K12" s="23" t="s">
        <v>72</v>
      </c>
      <c r="L12" s="6"/>
      <c r="M12" s="6">
        <v>2818</v>
      </c>
      <c r="N12" s="28">
        <v>400000</v>
      </c>
      <c r="O12" s="28">
        <f>N12*0.5</f>
        <v>200000</v>
      </c>
      <c r="P12" s="28">
        <f>N12*0.5</f>
        <v>200000</v>
      </c>
      <c r="Q12" s="5" t="s">
        <v>6</v>
      </c>
      <c r="R12" s="5"/>
      <c r="S12" s="8">
        <f>N12/M12</f>
        <v>141.94464158977999</v>
      </c>
      <c r="T12" s="37">
        <v>50</v>
      </c>
      <c r="U12" s="9" t="s">
        <v>152</v>
      </c>
      <c r="V12" s="10">
        <v>2818</v>
      </c>
      <c r="W12" s="10">
        <v>120</v>
      </c>
      <c r="X12" s="10">
        <v>1405</v>
      </c>
      <c r="Y12" s="30">
        <v>1708</v>
      </c>
      <c r="Z12" s="10" t="s">
        <v>61</v>
      </c>
      <c r="AA12" s="14">
        <f>P12</f>
        <v>200000</v>
      </c>
      <c r="AB12" s="14">
        <v>0</v>
      </c>
      <c r="AC12" s="14">
        <v>0</v>
      </c>
      <c r="AD12" s="9" t="s">
        <v>184</v>
      </c>
      <c r="AE12" s="9" t="s">
        <v>184</v>
      </c>
      <c r="AF12" s="55">
        <v>43910</v>
      </c>
    </row>
    <row r="13" spans="1:35" ht="171" x14ac:dyDescent="0.25">
      <c r="A13" s="4">
        <v>2</v>
      </c>
      <c r="B13" s="33" t="s">
        <v>143</v>
      </c>
      <c r="C13" s="4" t="s">
        <v>19</v>
      </c>
      <c r="D13" s="5" t="s">
        <v>74</v>
      </c>
      <c r="E13" s="9" t="s">
        <v>77</v>
      </c>
      <c r="F13" s="19" t="s">
        <v>78</v>
      </c>
      <c r="G13" s="5" t="s">
        <v>35</v>
      </c>
      <c r="H13" s="5" t="s">
        <v>24</v>
      </c>
      <c r="I13" s="29" t="s">
        <v>36</v>
      </c>
      <c r="J13" s="29" t="s">
        <v>76</v>
      </c>
      <c r="K13" s="22" t="s">
        <v>75</v>
      </c>
      <c r="L13" s="10">
        <v>61</v>
      </c>
      <c r="M13" s="10"/>
      <c r="N13" s="11">
        <v>1749176</v>
      </c>
      <c r="O13" s="7">
        <f t="shared" ref="O13:O18" si="0">N13*0.6</f>
        <v>1049505.5999999999</v>
      </c>
      <c r="P13" s="7">
        <f t="shared" ref="P13:P18" si="1">N13*0.4</f>
        <v>699670.4</v>
      </c>
      <c r="Q13" s="5" t="s">
        <v>6</v>
      </c>
      <c r="R13" s="9"/>
      <c r="S13" s="8">
        <f t="shared" ref="S13:S23" si="2">N13/L13</f>
        <v>28675.016393442624</v>
      </c>
      <c r="T13" s="37">
        <v>60</v>
      </c>
      <c r="U13" s="9" t="s">
        <v>155</v>
      </c>
      <c r="V13" s="10">
        <v>61</v>
      </c>
      <c r="W13" s="10">
        <v>61</v>
      </c>
      <c r="X13" s="10">
        <v>22</v>
      </c>
      <c r="Y13" s="10">
        <v>34</v>
      </c>
      <c r="Z13" s="10" t="s">
        <v>154</v>
      </c>
      <c r="AA13" s="12">
        <f>P13</f>
        <v>699670.4</v>
      </c>
      <c r="AB13" s="12">
        <v>0</v>
      </c>
      <c r="AC13" s="12">
        <v>0</v>
      </c>
      <c r="AD13" s="9" t="s">
        <v>6</v>
      </c>
      <c r="AE13" s="9" t="s">
        <v>6</v>
      </c>
      <c r="AF13" s="55">
        <v>43910</v>
      </c>
    </row>
    <row r="14" spans="1:35" ht="270" x14ac:dyDescent="0.25">
      <c r="A14" s="4">
        <v>4</v>
      </c>
      <c r="B14" s="33" t="s">
        <v>143</v>
      </c>
      <c r="C14" s="4" t="s">
        <v>19</v>
      </c>
      <c r="D14" s="5" t="s">
        <v>79</v>
      </c>
      <c r="E14" s="9" t="s">
        <v>80</v>
      </c>
      <c r="F14" s="19" t="s">
        <v>82</v>
      </c>
      <c r="G14" s="5" t="s">
        <v>35</v>
      </c>
      <c r="H14" s="5" t="s">
        <v>24</v>
      </c>
      <c r="I14" s="29" t="s">
        <v>36</v>
      </c>
      <c r="J14" s="29" t="s">
        <v>76</v>
      </c>
      <c r="K14" s="22" t="s">
        <v>81</v>
      </c>
      <c r="L14" s="10">
        <v>294</v>
      </c>
      <c r="M14" s="10"/>
      <c r="N14" s="12">
        <v>5125237.9999999981</v>
      </c>
      <c r="O14" s="7">
        <f>N14*0.6</f>
        <v>3075142.7999999989</v>
      </c>
      <c r="P14" s="7">
        <f>N14*0.4</f>
        <v>2050095.1999999993</v>
      </c>
      <c r="Q14" s="5" t="s">
        <v>6</v>
      </c>
      <c r="R14" s="9"/>
      <c r="S14" s="8">
        <f t="shared" si="2"/>
        <v>17432.782312925163</v>
      </c>
      <c r="T14" s="37">
        <v>60</v>
      </c>
      <c r="U14" s="9" t="s">
        <v>155</v>
      </c>
      <c r="V14" s="10">
        <v>108</v>
      </c>
      <c r="W14" s="10">
        <v>108</v>
      </c>
      <c r="X14" s="10">
        <v>56</v>
      </c>
      <c r="Y14" s="10">
        <v>51</v>
      </c>
      <c r="Z14" s="10" t="s">
        <v>154</v>
      </c>
      <c r="AA14" s="12">
        <f>P14</f>
        <v>2050095.1999999993</v>
      </c>
      <c r="AB14" s="12">
        <v>0</v>
      </c>
      <c r="AC14" s="12">
        <v>0</v>
      </c>
      <c r="AD14" s="55">
        <v>43920</v>
      </c>
      <c r="AE14" s="55">
        <v>43920</v>
      </c>
      <c r="AF14" s="55" t="s">
        <v>241</v>
      </c>
      <c r="AH14" s="55">
        <v>43910</v>
      </c>
    </row>
    <row r="15" spans="1:35" ht="207" x14ac:dyDescent="0.25">
      <c r="A15" s="4">
        <v>5</v>
      </c>
      <c r="B15" s="33" t="s">
        <v>143</v>
      </c>
      <c r="C15" s="4" t="s">
        <v>19</v>
      </c>
      <c r="D15" s="5" t="s">
        <v>85</v>
      </c>
      <c r="E15" s="5" t="s">
        <v>165</v>
      </c>
      <c r="F15" s="19" t="s">
        <v>166</v>
      </c>
      <c r="G15" s="5" t="s">
        <v>35</v>
      </c>
      <c r="H15" s="5" t="s">
        <v>24</v>
      </c>
      <c r="I15" s="29" t="s">
        <v>36</v>
      </c>
      <c r="J15" s="29" t="s">
        <v>76</v>
      </c>
      <c r="K15" s="22" t="s">
        <v>167</v>
      </c>
      <c r="L15" s="10">
        <v>87</v>
      </c>
      <c r="M15" s="6"/>
      <c r="N15" s="7">
        <v>4448571</v>
      </c>
      <c r="O15" s="7">
        <f t="shared" si="0"/>
        <v>2669142.6</v>
      </c>
      <c r="P15" s="7">
        <f t="shared" si="1"/>
        <v>1779428.4000000001</v>
      </c>
      <c r="Q15" s="5" t="s">
        <v>6</v>
      </c>
      <c r="R15" s="9"/>
      <c r="S15" s="8">
        <f t="shared" si="2"/>
        <v>51133</v>
      </c>
      <c r="T15" s="37">
        <v>60</v>
      </c>
      <c r="U15" s="9" t="s">
        <v>155</v>
      </c>
      <c r="V15" s="10">
        <v>87</v>
      </c>
      <c r="W15" s="10">
        <v>87</v>
      </c>
      <c r="X15" s="10">
        <v>46</v>
      </c>
      <c r="Y15" s="10">
        <v>50</v>
      </c>
      <c r="Z15" s="10" t="s">
        <v>168</v>
      </c>
      <c r="AA15" s="12">
        <v>0</v>
      </c>
      <c r="AB15" s="12">
        <f>P15</f>
        <v>1779428.4000000001</v>
      </c>
      <c r="AC15" s="12">
        <v>0</v>
      </c>
      <c r="AD15" s="55">
        <v>43916</v>
      </c>
      <c r="AE15" s="55">
        <v>43916</v>
      </c>
      <c r="AF15" s="55"/>
      <c r="AG15" s="55">
        <v>43908</v>
      </c>
    </row>
    <row r="16" spans="1:35" ht="216" x14ac:dyDescent="0.25">
      <c r="A16" s="4">
        <v>4</v>
      </c>
      <c r="B16" s="33" t="s">
        <v>143</v>
      </c>
      <c r="C16" s="4" t="s">
        <v>19</v>
      </c>
      <c r="D16" s="5" t="s">
        <v>86</v>
      </c>
      <c r="E16" s="9" t="s">
        <v>87</v>
      </c>
      <c r="F16" s="19" t="s">
        <v>89</v>
      </c>
      <c r="G16" s="5" t="s">
        <v>35</v>
      </c>
      <c r="H16" s="5" t="s">
        <v>24</v>
      </c>
      <c r="I16" s="29" t="s">
        <v>36</v>
      </c>
      <c r="J16" s="29" t="s">
        <v>76</v>
      </c>
      <c r="K16" s="22" t="s">
        <v>88</v>
      </c>
      <c r="L16" s="16">
        <v>152</v>
      </c>
      <c r="M16" s="6"/>
      <c r="N16" s="11">
        <v>5153156</v>
      </c>
      <c r="O16" s="7">
        <f>N16*0.7</f>
        <v>3607209.1999999997</v>
      </c>
      <c r="P16" s="7">
        <f>N16*0.3</f>
        <v>1545946.8</v>
      </c>
      <c r="Q16" s="5" t="s">
        <v>6</v>
      </c>
      <c r="R16" s="9"/>
      <c r="S16" s="8">
        <f t="shared" si="2"/>
        <v>33902.34210526316</v>
      </c>
      <c r="T16" s="37">
        <v>60</v>
      </c>
      <c r="U16" s="9" t="s">
        <v>155</v>
      </c>
      <c r="V16" s="10">
        <v>152</v>
      </c>
      <c r="W16" s="10">
        <v>7</v>
      </c>
      <c r="X16" s="10">
        <v>71</v>
      </c>
      <c r="Y16" s="10">
        <v>83</v>
      </c>
      <c r="Z16" s="10" t="s">
        <v>84</v>
      </c>
      <c r="AA16" s="12">
        <f>P16</f>
        <v>1545946.8</v>
      </c>
      <c r="AB16" s="12">
        <v>0</v>
      </c>
      <c r="AC16" s="12">
        <v>0</v>
      </c>
      <c r="AD16" s="9" t="s">
        <v>6</v>
      </c>
      <c r="AE16" s="9" t="s">
        <v>6</v>
      </c>
      <c r="AF16" s="55">
        <v>43910</v>
      </c>
    </row>
    <row r="17" spans="1:35" ht="180" x14ac:dyDescent="0.25">
      <c r="A17" s="4">
        <v>14</v>
      </c>
      <c r="B17" s="33" t="s">
        <v>143</v>
      </c>
      <c r="C17" s="4" t="s">
        <v>19</v>
      </c>
      <c r="D17" s="5" t="s">
        <v>90</v>
      </c>
      <c r="E17" s="5" t="s">
        <v>91</v>
      </c>
      <c r="F17" s="19" t="s">
        <v>92</v>
      </c>
      <c r="G17" s="5" t="s">
        <v>35</v>
      </c>
      <c r="H17" s="5" t="s">
        <v>24</v>
      </c>
      <c r="I17" s="29" t="s">
        <v>36</v>
      </c>
      <c r="J17" s="29" t="s">
        <v>76</v>
      </c>
      <c r="K17" s="22" t="s">
        <v>180</v>
      </c>
      <c r="L17" s="10">
        <v>79</v>
      </c>
      <c r="M17" s="6"/>
      <c r="N17" s="7">
        <v>3509125</v>
      </c>
      <c r="O17" s="7">
        <f t="shared" si="0"/>
        <v>2105475</v>
      </c>
      <c r="P17" s="7">
        <f t="shared" si="1"/>
        <v>1403650</v>
      </c>
      <c r="Q17" s="5" t="s">
        <v>6</v>
      </c>
      <c r="R17" s="9"/>
      <c r="S17" s="8">
        <f t="shared" si="2"/>
        <v>44419.303797468354</v>
      </c>
      <c r="T17" s="37">
        <v>60</v>
      </c>
      <c r="U17" s="9" t="s">
        <v>156</v>
      </c>
      <c r="V17" s="10">
        <v>79</v>
      </c>
      <c r="W17" s="10">
        <v>10</v>
      </c>
      <c r="X17" s="10">
        <v>38</v>
      </c>
      <c r="Y17" s="10">
        <v>45</v>
      </c>
      <c r="Z17" s="10" t="s">
        <v>84</v>
      </c>
      <c r="AA17" s="12">
        <f>(P17-AB17)-1</f>
        <v>350911.5</v>
      </c>
      <c r="AB17" s="12">
        <f>N17*0.3</f>
        <v>1052737.5</v>
      </c>
      <c r="AC17" s="12">
        <v>0</v>
      </c>
      <c r="AD17" s="9" t="s">
        <v>6</v>
      </c>
      <c r="AE17" s="9" t="s">
        <v>6</v>
      </c>
      <c r="AF17" s="55">
        <v>43892</v>
      </c>
    </row>
    <row r="18" spans="1:35" ht="180" x14ac:dyDescent="0.25">
      <c r="A18" s="4">
        <v>15</v>
      </c>
      <c r="B18" s="33" t="s">
        <v>143</v>
      </c>
      <c r="C18" s="4" t="s">
        <v>19</v>
      </c>
      <c r="D18" s="5" t="s">
        <v>45</v>
      </c>
      <c r="E18" s="5" t="s">
        <v>93</v>
      </c>
      <c r="F18" s="19" t="s">
        <v>95</v>
      </c>
      <c r="G18" s="5" t="s">
        <v>35</v>
      </c>
      <c r="H18" s="5" t="s">
        <v>24</v>
      </c>
      <c r="I18" s="29" t="s">
        <v>36</v>
      </c>
      <c r="J18" s="29" t="s">
        <v>76</v>
      </c>
      <c r="K18" s="22" t="s">
        <v>94</v>
      </c>
      <c r="L18" s="10">
        <v>257</v>
      </c>
      <c r="M18" s="6"/>
      <c r="N18" s="7">
        <v>4100041</v>
      </c>
      <c r="O18" s="7">
        <f t="shared" si="0"/>
        <v>2460024.6</v>
      </c>
      <c r="P18" s="7">
        <f t="shared" si="1"/>
        <v>1640016.4000000001</v>
      </c>
      <c r="Q18" s="5" t="s">
        <v>6</v>
      </c>
      <c r="R18" s="9"/>
      <c r="S18" s="8">
        <f t="shared" si="2"/>
        <v>15953.466926070039</v>
      </c>
      <c r="T18" s="37">
        <v>60</v>
      </c>
      <c r="U18" s="9" t="s">
        <v>156</v>
      </c>
      <c r="V18" s="10">
        <v>257</v>
      </c>
      <c r="W18" s="10">
        <v>16</v>
      </c>
      <c r="X18" s="10">
        <v>122</v>
      </c>
      <c r="Y18" s="10">
        <v>149</v>
      </c>
      <c r="Z18" s="10" t="s">
        <v>84</v>
      </c>
      <c r="AA18" s="12">
        <f>P18</f>
        <v>1640016.4000000001</v>
      </c>
      <c r="AB18" s="12">
        <v>0</v>
      </c>
      <c r="AC18" s="12">
        <v>0</v>
      </c>
      <c r="AD18" s="9" t="s">
        <v>6</v>
      </c>
      <c r="AE18" s="9" t="s">
        <v>6</v>
      </c>
      <c r="AF18" s="55">
        <v>43908</v>
      </c>
    </row>
    <row r="19" spans="1:35" ht="243" x14ac:dyDescent="0.25">
      <c r="A19" s="4">
        <v>5</v>
      </c>
      <c r="B19" s="33" t="s">
        <v>143</v>
      </c>
      <c r="C19" s="4" t="s">
        <v>19</v>
      </c>
      <c r="D19" s="9" t="s">
        <v>97</v>
      </c>
      <c r="E19" s="9" t="s">
        <v>98</v>
      </c>
      <c r="F19" s="19" t="s">
        <v>100</v>
      </c>
      <c r="G19" s="5" t="s">
        <v>35</v>
      </c>
      <c r="H19" s="5" t="s">
        <v>24</v>
      </c>
      <c r="I19" s="29" t="s">
        <v>36</v>
      </c>
      <c r="J19" s="29" t="s">
        <v>76</v>
      </c>
      <c r="K19" s="22" t="s">
        <v>99</v>
      </c>
      <c r="L19" s="10">
        <v>159</v>
      </c>
      <c r="M19" s="10"/>
      <c r="N19" s="7">
        <v>6420907</v>
      </c>
      <c r="O19" s="7">
        <f>N19*0.7</f>
        <v>4494634.8999999994</v>
      </c>
      <c r="P19" s="7">
        <f>N19*0.3</f>
        <v>1926272.0999999999</v>
      </c>
      <c r="Q19" s="5" t="s">
        <v>6</v>
      </c>
      <c r="R19" s="9"/>
      <c r="S19" s="8">
        <f t="shared" si="2"/>
        <v>40383.062893081762</v>
      </c>
      <c r="T19" s="37">
        <v>60</v>
      </c>
      <c r="U19" s="9" t="s">
        <v>155</v>
      </c>
      <c r="V19" s="10">
        <v>159</v>
      </c>
      <c r="W19" s="10">
        <v>157</v>
      </c>
      <c r="X19" s="10">
        <v>78</v>
      </c>
      <c r="Y19" s="10">
        <v>90</v>
      </c>
      <c r="Z19" s="10" t="s">
        <v>154</v>
      </c>
      <c r="AA19" s="12">
        <f>P19</f>
        <v>1926272.0999999999</v>
      </c>
      <c r="AB19" s="12">
        <v>0</v>
      </c>
      <c r="AC19" s="12">
        <v>0</v>
      </c>
      <c r="AD19" s="9" t="s">
        <v>6</v>
      </c>
      <c r="AE19" s="9" t="s">
        <v>6</v>
      </c>
      <c r="AF19" s="55">
        <v>43910</v>
      </c>
    </row>
    <row r="20" spans="1:35" ht="90" x14ac:dyDescent="0.25">
      <c r="A20" s="4">
        <v>5</v>
      </c>
      <c r="B20" s="33" t="s">
        <v>143</v>
      </c>
      <c r="C20" s="4" t="s">
        <v>19</v>
      </c>
      <c r="D20" s="9" t="s">
        <v>42</v>
      </c>
      <c r="E20" s="9" t="s">
        <v>101</v>
      </c>
      <c r="F20" s="19" t="s">
        <v>107</v>
      </c>
      <c r="G20" s="5" t="s">
        <v>38</v>
      </c>
      <c r="H20" s="5" t="s">
        <v>24</v>
      </c>
      <c r="I20" s="29" t="s">
        <v>36</v>
      </c>
      <c r="J20" s="29" t="s">
        <v>106</v>
      </c>
      <c r="K20" s="22" t="s">
        <v>104</v>
      </c>
      <c r="L20" s="10">
        <v>300</v>
      </c>
      <c r="M20" s="10"/>
      <c r="N20" s="7">
        <v>10500577</v>
      </c>
      <c r="O20" s="7">
        <f>(N20*0.5)-1</f>
        <v>5250287.5</v>
      </c>
      <c r="P20" s="7">
        <f>N20*0.5</f>
        <v>5250288.5</v>
      </c>
      <c r="Q20" s="5" t="s">
        <v>6</v>
      </c>
      <c r="R20" s="9"/>
      <c r="S20" s="8">
        <f t="shared" si="2"/>
        <v>35001.923333333332</v>
      </c>
      <c r="T20" s="37">
        <v>50</v>
      </c>
      <c r="U20" s="9" t="s">
        <v>153</v>
      </c>
      <c r="V20" s="10">
        <v>129</v>
      </c>
      <c r="W20" s="10">
        <v>0</v>
      </c>
      <c r="X20" s="10">
        <v>68</v>
      </c>
      <c r="Y20" s="10">
        <v>81</v>
      </c>
      <c r="Z20" s="10" t="s">
        <v>61</v>
      </c>
      <c r="AA20" s="12">
        <f>P20-AB20</f>
        <v>3550288.5</v>
      </c>
      <c r="AB20" s="12">
        <v>1700000</v>
      </c>
      <c r="AC20" s="12">
        <v>0</v>
      </c>
      <c r="AD20" s="55">
        <v>43920</v>
      </c>
      <c r="AE20" s="55">
        <v>43920</v>
      </c>
      <c r="AF20" s="55" t="s">
        <v>241</v>
      </c>
      <c r="AH20" s="55">
        <v>43916</v>
      </c>
    </row>
    <row r="21" spans="1:35" ht="72" x14ac:dyDescent="0.25">
      <c r="A21" s="4">
        <v>6</v>
      </c>
      <c r="B21" s="33" t="s">
        <v>143</v>
      </c>
      <c r="C21" s="4" t="s">
        <v>19</v>
      </c>
      <c r="D21" s="5" t="s">
        <v>1</v>
      </c>
      <c r="E21" s="5" t="s">
        <v>102</v>
      </c>
      <c r="F21" s="19" t="s">
        <v>108</v>
      </c>
      <c r="G21" s="5" t="s">
        <v>38</v>
      </c>
      <c r="H21" s="5" t="s">
        <v>24</v>
      </c>
      <c r="I21" s="29" t="s">
        <v>36</v>
      </c>
      <c r="J21" s="29" t="s">
        <v>172</v>
      </c>
      <c r="K21" s="22" t="s">
        <v>211</v>
      </c>
      <c r="L21" s="10">
        <v>280</v>
      </c>
      <c r="M21" s="6"/>
      <c r="N21" s="7">
        <v>5371385</v>
      </c>
      <c r="O21" s="7">
        <f>N21*0.6</f>
        <v>3222831</v>
      </c>
      <c r="P21" s="7">
        <f>N21*0.4</f>
        <v>2148554</v>
      </c>
      <c r="Q21" s="5" t="s">
        <v>6</v>
      </c>
      <c r="R21" s="9"/>
      <c r="S21" s="8">
        <f t="shared" si="2"/>
        <v>19183.517857142859</v>
      </c>
      <c r="T21" s="37">
        <v>60</v>
      </c>
      <c r="U21" s="9" t="s">
        <v>155</v>
      </c>
      <c r="V21" s="10">
        <v>280</v>
      </c>
      <c r="W21" s="10">
        <v>268</v>
      </c>
      <c r="X21" s="10">
        <v>132</v>
      </c>
      <c r="Y21" s="10">
        <v>141</v>
      </c>
      <c r="Z21" s="10" t="s">
        <v>154</v>
      </c>
      <c r="AA21" s="12">
        <f>P21</f>
        <v>2148554</v>
      </c>
      <c r="AB21" s="12">
        <v>0</v>
      </c>
      <c r="AC21" s="12">
        <v>0</v>
      </c>
      <c r="AD21" s="55">
        <v>43920</v>
      </c>
      <c r="AE21" s="9" t="s">
        <v>241</v>
      </c>
      <c r="AF21" s="55" t="s">
        <v>241</v>
      </c>
      <c r="AH21" s="9" t="s">
        <v>6</v>
      </c>
      <c r="AI21" s="55">
        <v>43913</v>
      </c>
    </row>
    <row r="22" spans="1:35" ht="72" x14ac:dyDescent="0.25">
      <c r="A22" s="4">
        <v>7</v>
      </c>
      <c r="B22" s="33" t="s">
        <v>143</v>
      </c>
      <c r="C22" s="4" t="s">
        <v>19</v>
      </c>
      <c r="D22" s="5" t="s">
        <v>83</v>
      </c>
      <c r="E22" s="5" t="s">
        <v>103</v>
      </c>
      <c r="F22" s="19" t="s">
        <v>109</v>
      </c>
      <c r="G22" s="5" t="s">
        <v>38</v>
      </c>
      <c r="H22" s="5" t="s">
        <v>24</v>
      </c>
      <c r="I22" s="29" t="s">
        <v>36</v>
      </c>
      <c r="J22" s="29" t="s">
        <v>110</v>
      </c>
      <c r="K22" s="22" t="s">
        <v>105</v>
      </c>
      <c r="L22" s="10">
        <v>139</v>
      </c>
      <c r="M22" s="6"/>
      <c r="N22" s="7">
        <v>3372642</v>
      </c>
      <c r="O22" s="7">
        <f>N22*0.6</f>
        <v>2023585.2</v>
      </c>
      <c r="P22" s="7">
        <f>N22*0.4</f>
        <v>1349056.8</v>
      </c>
      <c r="Q22" s="5" t="s">
        <v>6</v>
      </c>
      <c r="R22" s="9"/>
      <c r="S22" s="8">
        <f t="shared" si="2"/>
        <v>24263.611510791368</v>
      </c>
      <c r="T22" s="37">
        <v>60</v>
      </c>
      <c r="U22" s="9" t="s">
        <v>156</v>
      </c>
      <c r="V22" s="10">
        <v>581</v>
      </c>
      <c r="W22" s="10">
        <v>278</v>
      </c>
      <c r="X22" s="10">
        <v>279</v>
      </c>
      <c r="Y22" s="10">
        <v>353</v>
      </c>
      <c r="Z22" s="10" t="s">
        <v>154</v>
      </c>
      <c r="AA22" s="12">
        <f>P22</f>
        <v>1349056.8</v>
      </c>
      <c r="AB22" s="12">
        <v>0</v>
      </c>
      <c r="AC22" s="12">
        <v>0</v>
      </c>
      <c r="AD22" s="55">
        <v>43920</v>
      </c>
      <c r="AE22" s="9" t="s">
        <v>241</v>
      </c>
      <c r="AF22" s="55" t="s">
        <v>241</v>
      </c>
      <c r="AH22" s="9" t="s">
        <v>6</v>
      </c>
      <c r="AI22" s="55">
        <v>43916</v>
      </c>
    </row>
    <row r="23" spans="1:35" ht="90" x14ac:dyDescent="0.25">
      <c r="A23" s="4">
        <v>8</v>
      </c>
      <c r="B23" s="33" t="s">
        <v>143</v>
      </c>
      <c r="C23" s="4" t="s">
        <v>19</v>
      </c>
      <c r="D23" s="5" t="s">
        <v>169</v>
      </c>
      <c r="E23" s="5" t="s">
        <v>170</v>
      </c>
      <c r="F23" s="19" t="s">
        <v>171</v>
      </c>
      <c r="G23" s="5" t="s">
        <v>38</v>
      </c>
      <c r="H23" s="5" t="s">
        <v>24</v>
      </c>
      <c r="I23" s="29" t="s">
        <v>172</v>
      </c>
      <c r="J23" s="29" t="s">
        <v>172</v>
      </c>
      <c r="K23" s="22" t="s">
        <v>209</v>
      </c>
      <c r="L23" s="51">
        <f>1556/3</f>
        <v>518.66666666666663</v>
      </c>
      <c r="M23" s="6"/>
      <c r="N23" s="7">
        <f>17724963*0.35</f>
        <v>6203737.0499999998</v>
      </c>
      <c r="O23" s="7">
        <f>N23*0.5</f>
        <v>3101868.5249999999</v>
      </c>
      <c r="P23" s="7">
        <f>(N23*0.5)-1</f>
        <v>3101867.5249999999</v>
      </c>
      <c r="Q23" s="5" t="s">
        <v>6</v>
      </c>
      <c r="R23" s="9"/>
      <c r="S23" s="8">
        <f t="shared" si="2"/>
        <v>11960.932615681235</v>
      </c>
      <c r="T23" s="37">
        <v>50</v>
      </c>
      <c r="U23" s="9" t="s">
        <v>156</v>
      </c>
      <c r="V23" s="10">
        <v>1556</v>
      </c>
      <c r="W23" s="10">
        <v>489</v>
      </c>
      <c r="X23" s="10">
        <v>789</v>
      </c>
      <c r="Y23" s="10">
        <v>920</v>
      </c>
      <c r="Z23" s="10" t="s">
        <v>84</v>
      </c>
      <c r="AA23" s="12">
        <v>0</v>
      </c>
      <c r="AB23" s="12">
        <f>P23</f>
        <v>3101867.5249999999</v>
      </c>
      <c r="AC23" s="12">
        <v>0</v>
      </c>
      <c r="AD23" s="55">
        <v>43920</v>
      </c>
      <c r="AE23" s="55">
        <v>43920</v>
      </c>
      <c r="AF23" s="55"/>
      <c r="AH23" s="55">
        <v>43913</v>
      </c>
    </row>
    <row r="24" spans="1:35" ht="27" x14ac:dyDescent="0.25">
      <c r="A24" s="4">
        <v>3</v>
      </c>
      <c r="B24" s="33" t="s">
        <v>143</v>
      </c>
      <c r="C24" s="4" t="s">
        <v>19</v>
      </c>
      <c r="D24" s="9" t="s">
        <v>1</v>
      </c>
      <c r="E24" s="9" t="s">
        <v>73</v>
      </c>
      <c r="F24" s="19" t="s">
        <v>118</v>
      </c>
      <c r="G24" s="5" t="s">
        <v>35</v>
      </c>
      <c r="H24" s="5" t="s">
        <v>24</v>
      </c>
      <c r="I24" s="29" t="s">
        <v>46</v>
      </c>
      <c r="J24" s="29" t="s">
        <v>117</v>
      </c>
      <c r="K24" s="22" t="s">
        <v>117</v>
      </c>
      <c r="L24" s="10"/>
      <c r="M24" s="10">
        <v>94</v>
      </c>
      <c r="N24" s="7">
        <v>225000</v>
      </c>
      <c r="O24" s="7">
        <f t="shared" ref="O24:O29" si="3">N24*0.7</f>
        <v>157500</v>
      </c>
      <c r="P24" s="7">
        <f t="shared" ref="P24:P29" si="4">N24*0.3</f>
        <v>67500</v>
      </c>
      <c r="Q24" s="5" t="s">
        <v>6</v>
      </c>
      <c r="R24" s="5"/>
      <c r="S24" s="15">
        <f>N24/M24</f>
        <v>2393.6170212765956</v>
      </c>
      <c r="T24" s="37">
        <v>60</v>
      </c>
      <c r="U24" s="9" t="s">
        <v>155</v>
      </c>
      <c r="V24" s="10">
        <v>94</v>
      </c>
      <c r="W24" s="10">
        <v>94</v>
      </c>
      <c r="X24" s="10">
        <v>43</v>
      </c>
      <c r="Y24" s="10">
        <v>43</v>
      </c>
      <c r="Z24" s="10" t="s">
        <v>154</v>
      </c>
      <c r="AA24" s="12">
        <f t="shared" ref="AA24:AA34" si="5">P24</f>
        <v>67500</v>
      </c>
      <c r="AB24" s="12">
        <v>0</v>
      </c>
      <c r="AC24" s="12">
        <v>0</v>
      </c>
      <c r="AD24" s="9" t="s">
        <v>184</v>
      </c>
      <c r="AE24" s="9" t="s">
        <v>184</v>
      </c>
      <c r="AF24" s="55">
        <v>43909</v>
      </c>
    </row>
    <row r="25" spans="1:35" ht="27" x14ac:dyDescent="0.25">
      <c r="A25" s="4">
        <v>4</v>
      </c>
      <c r="B25" s="33" t="s">
        <v>143</v>
      </c>
      <c r="C25" s="4" t="s">
        <v>19</v>
      </c>
      <c r="D25" s="9" t="s">
        <v>41</v>
      </c>
      <c r="E25" s="9" t="s">
        <v>112</v>
      </c>
      <c r="F25" s="19" t="s">
        <v>119</v>
      </c>
      <c r="G25" s="5" t="s">
        <v>35</v>
      </c>
      <c r="H25" s="5" t="s">
        <v>24</v>
      </c>
      <c r="I25" s="29" t="s">
        <v>46</v>
      </c>
      <c r="J25" s="29" t="s">
        <v>117</v>
      </c>
      <c r="K25" s="22" t="s">
        <v>117</v>
      </c>
      <c r="L25" s="10"/>
      <c r="M25" s="10">
        <v>98</v>
      </c>
      <c r="N25" s="7">
        <v>225000</v>
      </c>
      <c r="O25" s="7">
        <f t="shared" si="3"/>
        <v>157500</v>
      </c>
      <c r="P25" s="7">
        <f t="shared" si="4"/>
        <v>67500</v>
      </c>
      <c r="Q25" s="5" t="s">
        <v>6</v>
      </c>
      <c r="R25" s="5"/>
      <c r="S25" s="15">
        <f t="shared" ref="S25:S34" si="6">N25/M25</f>
        <v>2295.9183673469388</v>
      </c>
      <c r="T25" s="37">
        <v>60</v>
      </c>
      <c r="U25" s="9" t="s">
        <v>156</v>
      </c>
      <c r="V25" s="10">
        <v>98</v>
      </c>
      <c r="W25" s="10">
        <v>42</v>
      </c>
      <c r="X25" s="10">
        <v>54</v>
      </c>
      <c r="Y25" s="10">
        <v>64</v>
      </c>
      <c r="Z25" s="10" t="s">
        <v>111</v>
      </c>
      <c r="AA25" s="12">
        <f t="shared" si="5"/>
        <v>67500</v>
      </c>
      <c r="AB25" s="12">
        <v>0</v>
      </c>
      <c r="AC25" s="12">
        <v>0</v>
      </c>
      <c r="AD25" s="9" t="s">
        <v>184</v>
      </c>
      <c r="AE25" s="9" t="s">
        <v>184</v>
      </c>
      <c r="AF25" s="55">
        <v>43909</v>
      </c>
    </row>
    <row r="26" spans="1:35" ht="27" x14ac:dyDescent="0.25">
      <c r="A26" s="4">
        <v>5</v>
      </c>
      <c r="B26" s="33" t="s">
        <v>143</v>
      </c>
      <c r="C26" s="4" t="s">
        <v>19</v>
      </c>
      <c r="D26" s="9" t="s">
        <v>41</v>
      </c>
      <c r="E26" s="9" t="s">
        <v>113</v>
      </c>
      <c r="F26" s="19" t="s">
        <v>120</v>
      </c>
      <c r="G26" s="5" t="s">
        <v>35</v>
      </c>
      <c r="H26" s="5" t="s">
        <v>24</v>
      </c>
      <c r="I26" s="29" t="s">
        <v>46</v>
      </c>
      <c r="J26" s="29" t="s">
        <v>117</v>
      </c>
      <c r="K26" s="22" t="s">
        <v>117</v>
      </c>
      <c r="L26" s="10"/>
      <c r="M26" s="10">
        <v>139</v>
      </c>
      <c r="N26" s="7">
        <v>225000</v>
      </c>
      <c r="O26" s="7">
        <f t="shared" si="3"/>
        <v>157500</v>
      </c>
      <c r="P26" s="7">
        <f t="shared" si="4"/>
        <v>67500</v>
      </c>
      <c r="Q26" s="5" t="s">
        <v>6</v>
      </c>
      <c r="R26" s="5"/>
      <c r="S26" s="15">
        <f t="shared" si="6"/>
        <v>1618.705035971223</v>
      </c>
      <c r="T26" s="37">
        <v>60</v>
      </c>
      <c r="U26" s="9" t="s">
        <v>155</v>
      </c>
      <c r="V26" s="10">
        <v>139</v>
      </c>
      <c r="W26" s="10">
        <v>139</v>
      </c>
      <c r="X26" s="10">
        <v>68</v>
      </c>
      <c r="Y26" s="10">
        <v>70</v>
      </c>
      <c r="Z26" s="10" t="s">
        <v>154</v>
      </c>
      <c r="AA26" s="12">
        <f t="shared" si="5"/>
        <v>67500</v>
      </c>
      <c r="AB26" s="12">
        <v>0</v>
      </c>
      <c r="AC26" s="12">
        <v>0</v>
      </c>
      <c r="AD26" s="9" t="s">
        <v>184</v>
      </c>
      <c r="AE26" s="9" t="s">
        <v>184</v>
      </c>
      <c r="AF26" s="55">
        <v>43909</v>
      </c>
    </row>
    <row r="27" spans="1:35" ht="27" x14ac:dyDescent="0.25">
      <c r="A27" s="4">
        <v>6</v>
      </c>
      <c r="B27" s="33" t="s">
        <v>143</v>
      </c>
      <c r="C27" s="4" t="s">
        <v>19</v>
      </c>
      <c r="D27" s="9" t="s">
        <v>86</v>
      </c>
      <c r="E27" s="9" t="s">
        <v>114</v>
      </c>
      <c r="F27" s="19" t="s">
        <v>121</v>
      </c>
      <c r="G27" s="5" t="s">
        <v>35</v>
      </c>
      <c r="H27" s="5" t="s">
        <v>24</v>
      </c>
      <c r="I27" s="29" t="s">
        <v>46</v>
      </c>
      <c r="J27" s="29" t="s">
        <v>117</v>
      </c>
      <c r="K27" s="22" t="s">
        <v>117</v>
      </c>
      <c r="L27" s="10"/>
      <c r="M27" s="10">
        <v>92</v>
      </c>
      <c r="N27" s="7">
        <v>225000</v>
      </c>
      <c r="O27" s="7">
        <f t="shared" si="3"/>
        <v>157500</v>
      </c>
      <c r="P27" s="7">
        <f t="shared" si="4"/>
        <v>67500</v>
      </c>
      <c r="Q27" s="5" t="s">
        <v>6</v>
      </c>
      <c r="R27" s="5"/>
      <c r="S27" s="15">
        <f t="shared" si="6"/>
        <v>2445.6521739130435</v>
      </c>
      <c r="T27" s="37">
        <v>60</v>
      </c>
      <c r="U27" s="9" t="s">
        <v>155</v>
      </c>
      <c r="V27" s="10">
        <v>92</v>
      </c>
      <c r="W27" s="10">
        <v>56</v>
      </c>
      <c r="X27" s="10">
        <v>50</v>
      </c>
      <c r="Y27" s="10">
        <v>49</v>
      </c>
      <c r="Z27" s="10" t="s">
        <v>111</v>
      </c>
      <c r="AA27" s="12">
        <f t="shared" si="5"/>
        <v>67500</v>
      </c>
      <c r="AB27" s="12">
        <v>0</v>
      </c>
      <c r="AC27" s="12">
        <v>0</v>
      </c>
      <c r="AD27" s="9" t="s">
        <v>184</v>
      </c>
      <c r="AE27" s="9" t="s">
        <v>184</v>
      </c>
      <c r="AF27" s="55">
        <v>43909</v>
      </c>
    </row>
    <row r="28" spans="1:35" ht="27" x14ac:dyDescent="0.25">
      <c r="A28" s="4">
        <v>7</v>
      </c>
      <c r="B28" s="33" t="s">
        <v>143</v>
      </c>
      <c r="C28" s="4" t="s">
        <v>19</v>
      </c>
      <c r="D28" s="9" t="s">
        <v>86</v>
      </c>
      <c r="E28" s="9" t="s">
        <v>115</v>
      </c>
      <c r="F28" s="19" t="s">
        <v>122</v>
      </c>
      <c r="G28" s="5" t="s">
        <v>35</v>
      </c>
      <c r="H28" s="5" t="s">
        <v>24</v>
      </c>
      <c r="I28" s="29" t="s">
        <v>46</v>
      </c>
      <c r="J28" s="29" t="s">
        <v>117</v>
      </c>
      <c r="K28" s="22" t="s">
        <v>117</v>
      </c>
      <c r="L28" s="10"/>
      <c r="M28" s="10">
        <v>94</v>
      </c>
      <c r="N28" s="7">
        <v>225000</v>
      </c>
      <c r="O28" s="7">
        <f t="shared" si="3"/>
        <v>157500</v>
      </c>
      <c r="P28" s="7">
        <f t="shared" si="4"/>
        <v>67500</v>
      </c>
      <c r="Q28" s="5" t="s">
        <v>6</v>
      </c>
      <c r="R28" s="5"/>
      <c r="S28" s="15">
        <f t="shared" si="6"/>
        <v>2393.6170212765956</v>
      </c>
      <c r="T28" s="37">
        <v>60</v>
      </c>
      <c r="U28" s="9" t="s">
        <v>155</v>
      </c>
      <c r="V28" s="10">
        <v>94</v>
      </c>
      <c r="W28" s="10">
        <v>94</v>
      </c>
      <c r="X28" s="10">
        <v>46</v>
      </c>
      <c r="Y28" s="10">
        <v>45</v>
      </c>
      <c r="Z28" s="10" t="s">
        <v>154</v>
      </c>
      <c r="AA28" s="12">
        <f t="shared" si="5"/>
        <v>67500</v>
      </c>
      <c r="AB28" s="12">
        <v>0</v>
      </c>
      <c r="AC28" s="12">
        <v>0</v>
      </c>
      <c r="AD28" s="9" t="s">
        <v>184</v>
      </c>
      <c r="AE28" s="9" t="s">
        <v>184</v>
      </c>
      <c r="AF28" s="55">
        <v>43909</v>
      </c>
    </row>
    <row r="29" spans="1:35" ht="27" x14ac:dyDescent="0.25">
      <c r="A29" s="4">
        <v>8</v>
      </c>
      <c r="B29" s="33" t="s">
        <v>143</v>
      </c>
      <c r="C29" s="4" t="s">
        <v>19</v>
      </c>
      <c r="D29" s="9" t="s">
        <v>97</v>
      </c>
      <c r="E29" s="9" t="s">
        <v>116</v>
      </c>
      <c r="F29" s="19" t="s">
        <v>123</v>
      </c>
      <c r="G29" s="5" t="s">
        <v>35</v>
      </c>
      <c r="H29" s="5" t="s">
        <v>24</v>
      </c>
      <c r="I29" s="29" t="s">
        <v>46</v>
      </c>
      <c r="J29" s="29" t="s">
        <v>117</v>
      </c>
      <c r="K29" s="22" t="s">
        <v>117</v>
      </c>
      <c r="L29" s="10"/>
      <c r="M29" s="10">
        <v>142</v>
      </c>
      <c r="N29" s="7">
        <v>225000</v>
      </c>
      <c r="O29" s="7">
        <f t="shared" si="3"/>
        <v>157500</v>
      </c>
      <c r="P29" s="7">
        <f t="shared" si="4"/>
        <v>67500</v>
      </c>
      <c r="Q29" s="5" t="s">
        <v>6</v>
      </c>
      <c r="R29" s="5"/>
      <c r="S29" s="15">
        <f t="shared" si="6"/>
        <v>1584.5070422535211</v>
      </c>
      <c r="T29" s="37">
        <v>60</v>
      </c>
      <c r="U29" s="9" t="s">
        <v>155</v>
      </c>
      <c r="V29" s="10">
        <v>142</v>
      </c>
      <c r="W29" s="10">
        <v>142</v>
      </c>
      <c r="X29" s="10">
        <v>78</v>
      </c>
      <c r="Y29" s="10">
        <v>71</v>
      </c>
      <c r="Z29" s="10" t="s">
        <v>154</v>
      </c>
      <c r="AA29" s="12">
        <f t="shared" si="5"/>
        <v>67500</v>
      </c>
      <c r="AB29" s="12">
        <v>0</v>
      </c>
      <c r="AC29" s="12">
        <v>0</v>
      </c>
      <c r="AD29" s="9" t="s">
        <v>184</v>
      </c>
      <c r="AE29" s="9" t="s">
        <v>184</v>
      </c>
      <c r="AF29" s="55">
        <v>43909</v>
      </c>
    </row>
    <row r="30" spans="1:35" ht="36" x14ac:dyDescent="0.25">
      <c r="A30" s="4">
        <v>6</v>
      </c>
      <c r="B30" s="33" t="s">
        <v>143</v>
      </c>
      <c r="C30" s="4" t="s">
        <v>19</v>
      </c>
      <c r="D30" s="9" t="s">
        <v>85</v>
      </c>
      <c r="E30" s="9" t="s">
        <v>125</v>
      </c>
      <c r="F30" s="19" t="s">
        <v>128</v>
      </c>
      <c r="G30" s="5" t="s">
        <v>38</v>
      </c>
      <c r="H30" s="5" t="s">
        <v>24</v>
      </c>
      <c r="I30" s="29" t="s">
        <v>46</v>
      </c>
      <c r="J30" s="29" t="s">
        <v>124</v>
      </c>
      <c r="K30" s="22" t="s">
        <v>124</v>
      </c>
      <c r="L30" s="10"/>
      <c r="M30" s="10">
        <v>601</v>
      </c>
      <c r="N30" s="7">
        <v>300000</v>
      </c>
      <c r="O30" s="7">
        <f>N30*0.7</f>
        <v>210000</v>
      </c>
      <c r="P30" s="7">
        <f>N30*0.3</f>
        <v>90000</v>
      </c>
      <c r="Q30" s="5" t="s">
        <v>6</v>
      </c>
      <c r="R30" s="5"/>
      <c r="S30" s="15">
        <f t="shared" si="6"/>
        <v>499.16805324459233</v>
      </c>
      <c r="T30" s="37">
        <v>60</v>
      </c>
      <c r="U30" s="9" t="s">
        <v>156</v>
      </c>
      <c r="V30" s="10">
        <v>601</v>
      </c>
      <c r="W30" s="10">
        <v>173</v>
      </c>
      <c r="X30" s="10">
        <v>297</v>
      </c>
      <c r="Y30" s="10">
        <v>351</v>
      </c>
      <c r="Z30" s="10" t="s">
        <v>111</v>
      </c>
      <c r="AA30" s="12">
        <f t="shared" si="5"/>
        <v>90000</v>
      </c>
      <c r="AB30" s="12">
        <v>0</v>
      </c>
      <c r="AC30" s="12">
        <v>0</v>
      </c>
      <c r="AD30" s="9" t="s">
        <v>184</v>
      </c>
      <c r="AE30" s="9" t="s">
        <v>184</v>
      </c>
      <c r="AF30" s="55">
        <v>43910</v>
      </c>
    </row>
    <row r="31" spans="1:35" ht="36" x14ac:dyDescent="0.25">
      <c r="A31" s="4">
        <v>7</v>
      </c>
      <c r="B31" s="33" t="s">
        <v>143</v>
      </c>
      <c r="C31" s="4" t="s">
        <v>19</v>
      </c>
      <c r="D31" s="9" t="s">
        <v>85</v>
      </c>
      <c r="E31" s="9" t="s">
        <v>126</v>
      </c>
      <c r="F31" s="19" t="s">
        <v>129</v>
      </c>
      <c r="G31" s="5" t="s">
        <v>38</v>
      </c>
      <c r="H31" s="5" t="s">
        <v>24</v>
      </c>
      <c r="I31" s="29" t="s">
        <v>46</v>
      </c>
      <c r="J31" s="29" t="s">
        <v>124</v>
      </c>
      <c r="K31" s="22" t="s">
        <v>124</v>
      </c>
      <c r="L31" s="10"/>
      <c r="M31" s="10">
        <v>454</v>
      </c>
      <c r="N31" s="7">
        <v>300000</v>
      </c>
      <c r="O31" s="7">
        <f>N31*0.7</f>
        <v>210000</v>
      </c>
      <c r="P31" s="7">
        <f>N31*0.3</f>
        <v>90000</v>
      </c>
      <c r="Q31" s="5" t="s">
        <v>6</v>
      </c>
      <c r="R31" s="5"/>
      <c r="S31" s="15">
        <f t="shared" si="6"/>
        <v>660.79295154185024</v>
      </c>
      <c r="T31" s="37">
        <v>60</v>
      </c>
      <c r="U31" s="9" t="s">
        <v>156</v>
      </c>
      <c r="V31" s="10">
        <v>454</v>
      </c>
      <c r="W31" s="10">
        <v>262</v>
      </c>
      <c r="X31" s="10">
        <v>227</v>
      </c>
      <c r="Y31" s="10">
        <v>241</v>
      </c>
      <c r="Z31" s="10" t="s">
        <v>111</v>
      </c>
      <c r="AA31" s="12">
        <f t="shared" si="5"/>
        <v>90000</v>
      </c>
      <c r="AB31" s="12">
        <v>0</v>
      </c>
      <c r="AC31" s="12">
        <v>0</v>
      </c>
      <c r="AD31" s="9" t="s">
        <v>184</v>
      </c>
      <c r="AE31" s="9" t="s">
        <v>184</v>
      </c>
      <c r="AF31" s="55">
        <v>43910</v>
      </c>
    </row>
    <row r="32" spans="1:35" ht="56.25" x14ac:dyDescent="0.25">
      <c r="A32" s="4">
        <v>8</v>
      </c>
      <c r="B32" s="33" t="s">
        <v>143</v>
      </c>
      <c r="C32" s="4" t="s">
        <v>19</v>
      </c>
      <c r="D32" s="9" t="s">
        <v>85</v>
      </c>
      <c r="E32" s="9" t="s">
        <v>127</v>
      </c>
      <c r="F32" s="19" t="s">
        <v>130</v>
      </c>
      <c r="G32" s="5" t="s">
        <v>38</v>
      </c>
      <c r="H32" s="5" t="s">
        <v>24</v>
      </c>
      <c r="I32" s="29" t="s">
        <v>46</v>
      </c>
      <c r="J32" s="29" t="s">
        <v>124</v>
      </c>
      <c r="K32" s="22" t="s">
        <v>124</v>
      </c>
      <c r="L32" s="10"/>
      <c r="M32" s="10">
        <v>250</v>
      </c>
      <c r="N32" s="7">
        <v>300000</v>
      </c>
      <c r="O32" s="7">
        <f>N32*0.7</f>
        <v>210000</v>
      </c>
      <c r="P32" s="7">
        <f>N32*0.3</f>
        <v>90000</v>
      </c>
      <c r="Q32" s="5" t="s">
        <v>6</v>
      </c>
      <c r="R32" s="5"/>
      <c r="S32" s="15">
        <f t="shared" si="6"/>
        <v>1200</v>
      </c>
      <c r="T32" s="37">
        <v>60</v>
      </c>
      <c r="U32" s="9" t="s">
        <v>155</v>
      </c>
      <c r="V32" s="10">
        <v>250</v>
      </c>
      <c r="W32" s="10">
        <v>250</v>
      </c>
      <c r="X32" s="10">
        <v>128</v>
      </c>
      <c r="Y32" s="10">
        <v>143</v>
      </c>
      <c r="Z32" s="10" t="s">
        <v>154</v>
      </c>
      <c r="AA32" s="12">
        <f t="shared" si="5"/>
        <v>90000</v>
      </c>
      <c r="AB32" s="12">
        <v>0</v>
      </c>
      <c r="AC32" s="12">
        <v>0</v>
      </c>
      <c r="AD32" s="9" t="s">
        <v>184</v>
      </c>
      <c r="AE32" s="9" t="s">
        <v>184</v>
      </c>
      <c r="AF32" s="55">
        <v>43910</v>
      </c>
    </row>
    <row r="33" spans="1:32" ht="36" x14ac:dyDescent="0.25">
      <c r="A33" s="4">
        <v>9</v>
      </c>
      <c r="B33" s="33" t="s">
        <v>143</v>
      </c>
      <c r="C33" s="4" t="s">
        <v>19</v>
      </c>
      <c r="D33" s="9" t="s">
        <v>2</v>
      </c>
      <c r="E33" s="9" t="s">
        <v>131</v>
      </c>
      <c r="F33" s="19" t="s">
        <v>132</v>
      </c>
      <c r="G33" s="5" t="s">
        <v>38</v>
      </c>
      <c r="H33" s="5" t="s">
        <v>24</v>
      </c>
      <c r="I33" s="29" t="s">
        <v>46</v>
      </c>
      <c r="J33" s="29" t="s">
        <v>124</v>
      </c>
      <c r="K33" s="22" t="s">
        <v>124</v>
      </c>
      <c r="L33" s="10"/>
      <c r="M33" s="10">
        <v>471</v>
      </c>
      <c r="N33" s="7">
        <v>300000</v>
      </c>
      <c r="O33" s="7">
        <f>N33*0.7</f>
        <v>210000</v>
      </c>
      <c r="P33" s="7">
        <f>N33*0.3</f>
        <v>90000</v>
      </c>
      <c r="Q33" s="5" t="s">
        <v>6</v>
      </c>
      <c r="R33" s="5"/>
      <c r="S33" s="15">
        <f t="shared" si="6"/>
        <v>636.9426751592357</v>
      </c>
      <c r="T33" s="37">
        <v>60</v>
      </c>
      <c r="U33" s="9" t="s">
        <v>156</v>
      </c>
      <c r="V33" s="10">
        <v>471</v>
      </c>
      <c r="W33" s="10">
        <v>158</v>
      </c>
      <c r="X33" s="10">
        <v>222</v>
      </c>
      <c r="Y33" s="10">
        <v>271</v>
      </c>
      <c r="Z33" s="10" t="s">
        <v>111</v>
      </c>
      <c r="AA33" s="12">
        <f t="shared" si="5"/>
        <v>90000</v>
      </c>
      <c r="AB33" s="12">
        <v>0</v>
      </c>
      <c r="AC33" s="12">
        <v>0</v>
      </c>
      <c r="AD33" s="9" t="s">
        <v>184</v>
      </c>
      <c r="AE33" s="9" t="s">
        <v>184</v>
      </c>
      <c r="AF33" s="55">
        <v>43910</v>
      </c>
    </row>
    <row r="34" spans="1:32" ht="36" x14ac:dyDescent="0.25">
      <c r="A34" s="4">
        <v>10</v>
      </c>
      <c r="B34" s="33" t="s">
        <v>143</v>
      </c>
      <c r="C34" s="4" t="s">
        <v>19</v>
      </c>
      <c r="D34" s="9" t="s">
        <v>96</v>
      </c>
      <c r="E34" s="9" t="s">
        <v>133</v>
      </c>
      <c r="F34" s="19" t="s">
        <v>134</v>
      </c>
      <c r="G34" s="5" t="s">
        <v>38</v>
      </c>
      <c r="H34" s="5" t="s">
        <v>24</v>
      </c>
      <c r="I34" s="29" t="s">
        <v>46</v>
      </c>
      <c r="J34" s="29" t="s">
        <v>124</v>
      </c>
      <c r="K34" s="22" t="s">
        <v>124</v>
      </c>
      <c r="L34" s="10"/>
      <c r="M34" s="10">
        <v>374</v>
      </c>
      <c r="N34" s="7">
        <v>300000</v>
      </c>
      <c r="O34" s="7">
        <f>N34*0.7</f>
        <v>210000</v>
      </c>
      <c r="P34" s="7">
        <f>N34*0.3</f>
        <v>90000</v>
      </c>
      <c r="Q34" s="5" t="s">
        <v>6</v>
      </c>
      <c r="R34" s="5"/>
      <c r="S34" s="15">
        <f t="shared" si="6"/>
        <v>802.13903743315507</v>
      </c>
      <c r="T34" s="37">
        <v>60</v>
      </c>
      <c r="U34" s="9" t="s">
        <v>153</v>
      </c>
      <c r="V34" s="10">
        <v>374</v>
      </c>
      <c r="W34" s="10">
        <v>10</v>
      </c>
      <c r="X34" s="10">
        <v>180</v>
      </c>
      <c r="Y34" s="10">
        <v>238</v>
      </c>
      <c r="Z34" s="10" t="s">
        <v>111</v>
      </c>
      <c r="AA34" s="12">
        <f t="shared" si="5"/>
        <v>90000</v>
      </c>
      <c r="AB34" s="12">
        <v>0</v>
      </c>
      <c r="AC34" s="12">
        <v>0</v>
      </c>
      <c r="AD34" s="9" t="s">
        <v>184</v>
      </c>
      <c r="AE34" s="9" t="s">
        <v>184</v>
      </c>
      <c r="AF34" s="55">
        <v>43910</v>
      </c>
    </row>
    <row r="35" spans="1:32" ht="27" x14ac:dyDescent="0.25">
      <c r="A35" s="229">
        <v>32</v>
      </c>
      <c r="B35" s="33" t="s">
        <v>143</v>
      </c>
      <c r="C35" s="4" t="s">
        <v>19</v>
      </c>
      <c r="D35" s="9" t="s">
        <v>51</v>
      </c>
      <c r="E35" s="9" t="s">
        <v>52</v>
      </c>
      <c r="F35" s="19"/>
      <c r="G35" s="5" t="s">
        <v>157</v>
      </c>
      <c r="H35" s="5" t="s">
        <v>24</v>
      </c>
      <c r="I35" s="29" t="s">
        <v>46</v>
      </c>
      <c r="J35" s="29" t="s">
        <v>158</v>
      </c>
      <c r="K35" s="22" t="s">
        <v>159</v>
      </c>
      <c r="L35" s="10"/>
      <c r="M35" s="10"/>
      <c r="N35" s="7">
        <v>400000</v>
      </c>
      <c r="O35" s="7">
        <f>N35*0.6</f>
        <v>240000</v>
      </c>
      <c r="P35" s="7">
        <f>N35*0.4</f>
        <v>160000</v>
      </c>
      <c r="Q35" s="5"/>
      <c r="R35" s="5"/>
      <c r="S35" s="15"/>
      <c r="T35" s="37">
        <v>60</v>
      </c>
      <c r="U35" s="9"/>
      <c r="V35" s="10"/>
      <c r="W35" s="10"/>
      <c r="X35" s="10"/>
      <c r="Y35" s="10"/>
      <c r="Z35" s="10"/>
      <c r="AA35" s="12">
        <f>P35</f>
        <v>160000</v>
      </c>
      <c r="AB35" s="12">
        <v>0</v>
      </c>
      <c r="AC35" s="12">
        <v>0</v>
      </c>
      <c r="AD35" s="9"/>
      <c r="AE35" s="9"/>
      <c r="AF35" s="55"/>
    </row>
    <row r="36" spans="1:32" ht="108" x14ac:dyDescent="0.25">
      <c r="A36" s="230"/>
      <c r="B36" s="33" t="s">
        <v>143</v>
      </c>
      <c r="C36" s="4" t="s">
        <v>160</v>
      </c>
      <c r="D36" s="9" t="s">
        <v>173</v>
      </c>
      <c r="E36" s="9" t="s">
        <v>174</v>
      </c>
      <c r="F36" s="19" t="s">
        <v>175</v>
      </c>
      <c r="G36" s="5" t="s">
        <v>23</v>
      </c>
      <c r="H36" s="5" t="s">
        <v>24</v>
      </c>
      <c r="I36" s="29" t="s">
        <v>25</v>
      </c>
      <c r="J36" s="29" t="s">
        <v>135</v>
      </c>
      <c r="K36" s="22" t="s">
        <v>185</v>
      </c>
      <c r="L36" s="10">
        <v>352</v>
      </c>
      <c r="M36" s="10"/>
      <c r="N36" s="11">
        <v>3919464</v>
      </c>
      <c r="O36" s="11">
        <f>(N36*0.42)</f>
        <v>1646174.88</v>
      </c>
      <c r="P36" s="11">
        <f>(N36*0.58)</f>
        <v>2273289.1199999996</v>
      </c>
      <c r="Q36" s="5" t="s">
        <v>6</v>
      </c>
      <c r="R36" s="9"/>
      <c r="S36" s="15">
        <f>N36/L36</f>
        <v>11134.84090909091</v>
      </c>
      <c r="T36" s="53">
        <v>50</v>
      </c>
      <c r="U36" s="9" t="s">
        <v>156</v>
      </c>
      <c r="V36" s="10">
        <v>352</v>
      </c>
      <c r="W36" s="10">
        <v>0</v>
      </c>
      <c r="X36" s="10">
        <v>170</v>
      </c>
      <c r="Y36" s="10">
        <v>230</v>
      </c>
      <c r="Z36" s="10" t="s">
        <v>176</v>
      </c>
      <c r="AA36" s="12">
        <f>P36-AB36</f>
        <v>1273289.1199999996</v>
      </c>
      <c r="AB36" s="12">
        <v>1000000</v>
      </c>
      <c r="AC36" s="12">
        <v>0</v>
      </c>
      <c r="AD36" s="9" t="s">
        <v>184</v>
      </c>
      <c r="AE36" s="9" t="s">
        <v>6</v>
      </c>
      <c r="AF36" s="55">
        <v>43892</v>
      </c>
    </row>
    <row r="37" spans="1:32" ht="99" x14ac:dyDescent="0.25">
      <c r="A37" s="230"/>
      <c r="B37" s="33" t="s">
        <v>143</v>
      </c>
      <c r="C37" s="4" t="s">
        <v>160</v>
      </c>
      <c r="D37" s="5" t="s">
        <v>55</v>
      </c>
      <c r="E37" s="5" t="s">
        <v>55</v>
      </c>
      <c r="F37" s="19" t="s">
        <v>56</v>
      </c>
      <c r="G37" s="5" t="s">
        <v>23</v>
      </c>
      <c r="H37" s="5" t="s">
        <v>24</v>
      </c>
      <c r="I37" s="29" t="s">
        <v>25</v>
      </c>
      <c r="J37" s="29" t="s">
        <v>135</v>
      </c>
      <c r="K37" s="22" t="s">
        <v>186</v>
      </c>
      <c r="L37" s="10">
        <v>801</v>
      </c>
      <c r="M37" s="6"/>
      <c r="N37" s="7">
        <v>8355136</v>
      </c>
      <c r="O37" s="11">
        <f>N37*0.5</f>
        <v>4177568</v>
      </c>
      <c r="P37" s="11">
        <f>N37*0.5</f>
        <v>4177568</v>
      </c>
      <c r="Q37" s="5" t="s">
        <v>6</v>
      </c>
      <c r="R37" s="9"/>
      <c r="S37" s="15">
        <f>N37/L37</f>
        <v>10430.881398252184</v>
      </c>
      <c r="T37" s="53">
        <v>50</v>
      </c>
      <c r="U37" s="9" t="s">
        <v>156</v>
      </c>
      <c r="V37" s="10">
        <v>801</v>
      </c>
      <c r="W37" s="10">
        <v>40</v>
      </c>
      <c r="X37" s="10">
        <v>399</v>
      </c>
      <c r="Y37" s="10">
        <v>462</v>
      </c>
      <c r="Z37" s="10" t="s">
        <v>111</v>
      </c>
      <c r="AA37" s="12">
        <f>P37-AB37</f>
        <v>2677568</v>
      </c>
      <c r="AB37" s="12">
        <v>1500000</v>
      </c>
      <c r="AC37" s="12">
        <v>0</v>
      </c>
      <c r="AD37" s="9" t="s">
        <v>184</v>
      </c>
      <c r="AE37" s="9" t="s">
        <v>6</v>
      </c>
      <c r="AF37" s="55">
        <v>43892</v>
      </c>
    </row>
    <row r="38" spans="1:32" ht="126" x14ac:dyDescent="0.25">
      <c r="A38" s="230"/>
      <c r="B38" s="33" t="s">
        <v>143</v>
      </c>
      <c r="C38" s="4" t="s">
        <v>160</v>
      </c>
      <c r="D38" s="9" t="s">
        <v>201</v>
      </c>
      <c r="E38" s="5" t="s">
        <v>202</v>
      </c>
      <c r="F38" s="61" t="s">
        <v>203</v>
      </c>
      <c r="G38" s="5" t="s">
        <v>23</v>
      </c>
      <c r="H38" s="5" t="s">
        <v>24</v>
      </c>
      <c r="I38" s="29" t="s">
        <v>25</v>
      </c>
      <c r="J38" s="29" t="s">
        <v>135</v>
      </c>
      <c r="K38" s="22" t="s">
        <v>204</v>
      </c>
      <c r="L38" s="10">
        <v>644</v>
      </c>
      <c r="M38" s="10"/>
      <c r="N38" s="7">
        <v>9998503</v>
      </c>
      <c r="O38" s="11">
        <f>(N38*0.4)</f>
        <v>3999401.2</v>
      </c>
      <c r="P38" s="11">
        <f>N38*0.6</f>
        <v>5999101.7999999998</v>
      </c>
      <c r="Q38" s="5" t="s">
        <v>6</v>
      </c>
      <c r="R38" s="9"/>
      <c r="S38" s="15">
        <f>N38/L38</f>
        <v>15525.625776397515</v>
      </c>
      <c r="T38" s="53">
        <v>50</v>
      </c>
      <c r="U38" s="9" t="s">
        <v>151</v>
      </c>
      <c r="V38" s="10">
        <v>644</v>
      </c>
      <c r="W38" s="10">
        <v>2</v>
      </c>
      <c r="X38" s="10">
        <v>302</v>
      </c>
      <c r="Y38" s="10">
        <v>445</v>
      </c>
      <c r="Z38" s="10" t="s">
        <v>61</v>
      </c>
      <c r="AA38" s="12">
        <f>P38</f>
        <v>5999101.7999999998</v>
      </c>
      <c r="AB38" s="12">
        <v>0</v>
      </c>
      <c r="AC38" s="12">
        <v>0</v>
      </c>
      <c r="AD38" s="9" t="s">
        <v>184</v>
      </c>
      <c r="AE38" s="9" t="s">
        <v>6</v>
      </c>
      <c r="AF38" s="55">
        <v>43910</v>
      </c>
    </row>
    <row r="39" spans="1:32" ht="45" x14ac:dyDescent="0.25">
      <c r="A39" s="230"/>
      <c r="B39" s="33" t="s">
        <v>143</v>
      </c>
      <c r="C39" s="4" t="s">
        <v>160</v>
      </c>
      <c r="D39" s="9" t="s">
        <v>136</v>
      </c>
      <c r="E39" s="9" t="s">
        <v>137</v>
      </c>
      <c r="F39" s="19" t="s">
        <v>140</v>
      </c>
      <c r="G39" s="5" t="s">
        <v>23</v>
      </c>
      <c r="H39" s="5" t="s">
        <v>24</v>
      </c>
      <c r="I39" s="29" t="s">
        <v>46</v>
      </c>
      <c r="J39" s="29" t="s">
        <v>139</v>
      </c>
      <c r="K39" s="22" t="s">
        <v>139</v>
      </c>
      <c r="L39" s="10"/>
      <c r="M39" s="10">
        <v>926</v>
      </c>
      <c r="N39" s="11">
        <v>400000</v>
      </c>
      <c r="O39" s="11">
        <f>N39*0.5</f>
        <v>200000</v>
      </c>
      <c r="P39" s="11">
        <f>N39*0.5</f>
        <v>200000</v>
      </c>
      <c r="Q39" s="5" t="s">
        <v>6</v>
      </c>
      <c r="R39" s="9"/>
      <c r="S39" s="15">
        <f>N39/M39</f>
        <v>431.96544276457882</v>
      </c>
      <c r="T39" s="53">
        <v>50</v>
      </c>
      <c r="U39" s="9" t="s">
        <v>153</v>
      </c>
      <c r="V39" s="10">
        <v>926</v>
      </c>
      <c r="W39" s="10">
        <v>5</v>
      </c>
      <c r="X39" s="10">
        <v>471</v>
      </c>
      <c r="Y39" s="10">
        <v>549</v>
      </c>
      <c r="Z39" s="10" t="s">
        <v>61</v>
      </c>
      <c r="AA39" s="12">
        <f>P39</f>
        <v>200000</v>
      </c>
      <c r="AB39" s="12">
        <v>0</v>
      </c>
      <c r="AC39" s="12">
        <v>0</v>
      </c>
      <c r="AD39" s="9" t="s">
        <v>184</v>
      </c>
      <c r="AE39" s="9" t="s">
        <v>184</v>
      </c>
      <c r="AF39" s="55">
        <v>43892</v>
      </c>
    </row>
    <row r="40" spans="1:32" ht="45" x14ac:dyDescent="0.25">
      <c r="A40" s="230"/>
      <c r="B40" s="33" t="s">
        <v>143</v>
      </c>
      <c r="C40" s="4" t="s">
        <v>160</v>
      </c>
      <c r="D40" s="5" t="s">
        <v>3</v>
      </c>
      <c r="E40" s="5" t="s">
        <v>138</v>
      </c>
      <c r="F40" s="19" t="s">
        <v>49</v>
      </c>
      <c r="G40" s="5" t="s">
        <v>23</v>
      </c>
      <c r="H40" s="5" t="s">
        <v>24</v>
      </c>
      <c r="I40" s="29" t="s">
        <v>46</v>
      </c>
      <c r="J40" s="29" t="s">
        <v>139</v>
      </c>
      <c r="K40" s="22" t="s">
        <v>139</v>
      </c>
      <c r="L40" s="10"/>
      <c r="M40" s="10">
        <v>306</v>
      </c>
      <c r="N40" s="7">
        <v>400000</v>
      </c>
      <c r="O40" s="11">
        <f>N40*0.5</f>
        <v>200000</v>
      </c>
      <c r="P40" s="11">
        <f>N40*0.5</f>
        <v>200000</v>
      </c>
      <c r="Q40" s="5" t="s">
        <v>6</v>
      </c>
      <c r="R40" s="9"/>
      <c r="S40" s="15">
        <f>N40/M40</f>
        <v>1307.18954248366</v>
      </c>
      <c r="T40" s="53">
        <v>50</v>
      </c>
      <c r="U40" s="9" t="s">
        <v>153</v>
      </c>
      <c r="V40" s="10">
        <v>306</v>
      </c>
      <c r="W40" s="10">
        <v>0</v>
      </c>
      <c r="X40" s="10">
        <v>153</v>
      </c>
      <c r="Y40" s="10">
        <v>210</v>
      </c>
      <c r="Z40" s="10" t="s">
        <v>61</v>
      </c>
      <c r="AA40" s="12">
        <f>P40</f>
        <v>200000</v>
      </c>
      <c r="AB40" s="12">
        <v>0</v>
      </c>
      <c r="AC40" s="12">
        <v>0</v>
      </c>
      <c r="AD40" s="9" t="s">
        <v>184</v>
      </c>
      <c r="AE40" s="9" t="s">
        <v>184</v>
      </c>
      <c r="AF40" s="55">
        <v>43892</v>
      </c>
    </row>
    <row r="41" spans="1:32" ht="45" x14ac:dyDescent="0.25">
      <c r="A41" s="230"/>
      <c r="B41" s="33" t="s">
        <v>143</v>
      </c>
      <c r="C41" s="4" t="s">
        <v>160</v>
      </c>
      <c r="D41" s="5" t="s">
        <v>45</v>
      </c>
      <c r="E41" s="5" t="s">
        <v>178</v>
      </c>
      <c r="F41" s="19" t="s">
        <v>179</v>
      </c>
      <c r="G41" s="5" t="s">
        <v>23</v>
      </c>
      <c r="H41" s="5" t="s">
        <v>24</v>
      </c>
      <c r="I41" s="29" t="s">
        <v>46</v>
      </c>
      <c r="J41" s="29" t="s">
        <v>139</v>
      </c>
      <c r="K41" s="22" t="s">
        <v>139</v>
      </c>
      <c r="L41" s="10"/>
      <c r="M41" s="10">
        <v>325</v>
      </c>
      <c r="N41" s="7">
        <v>400000</v>
      </c>
      <c r="O41" s="11">
        <f>N41*0.5</f>
        <v>200000</v>
      </c>
      <c r="P41" s="11">
        <f>N41*0.5</f>
        <v>200000</v>
      </c>
      <c r="Q41" s="5" t="s">
        <v>6</v>
      </c>
      <c r="R41" s="9"/>
      <c r="S41" s="15">
        <f>N41/M41</f>
        <v>1230.7692307692307</v>
      </c>
      <c r="T41" s="53">
        <v>50</v>
      </c>
      <c r="U41" s="9" t="s">
        <v>156</v>
      </c>
      <c r="V41" s="10">
        <v>325</v>
      </c>
      <c r="W41" s="10">
        <v>2</v>
      </c>
      <c r="X41" s="10">
        <v>153</v>
      </c>
      <c r="Y41" s="10">
        <v>188</v>
      </c>
      <c r="Z41" s="10" t="s">
        <v>111</v>
      </c>
      <c r="AA41" s="12">
        <f>P41-AB41</f>
        <v>200000</v>
      </c>
      <c r="AB41" s="12">
        <v>0</v>
      </c>
      <c r="AC41" s="12">
        <v>0</v>
      </c>
      <c r="AD41" s="9" t="s">
        <v>184</v>
      </c>
      <c r="AE41" s="9" t="s">
        <v>184</v>
      </c>
      <c r="AF41" s="55">
        <v>43892</v>
      </c>
    </row>
    <row r="42" spans="1:32" ht="27" x14ac:dyDescent="0.25">
      <c r="A42" s="230"/>
      <c r="B42" s="33" t="s">
        <v>143</v>
      </c>
      <c r="C42" s="33" t="s">
        <v>50</v>
      </c>
      <c r="D42" s="9" t="s">
        <v>51</v>
      </c>
      <c r="E42" s="9" t="s">
        <v>52</v>
      </c>
      <c r="F42" s="4"/>
      <c r="G42" s="9" t="s">
        <v>35</v>
      </c>
      <c r="H42" s="9"/>
      <c r="I42" s="26"/>
      <c r="J42" s="26" t="s">
        <v>53</v>
      </c>
      <c r="K42" s="23" t="s">
        <v>53</v>
      </c>
      <c r="L42" s="9"/>
      <c r="M42" s="10"/>
      <c r="N42" s="11">
        <f>O42+P42</f>
        <v>1456032</v>
      </c>
      <c r="O42" s="11">
        <f>728016</f>
        <v>728016</v>
      </c>
      <c r="P42" s="11">
        <v>728016</v>
      </c>
      <c r="Q42" s="17"/>
      <c r="R42" s="17"/>
      <c r="S42" s="35"/>
      <c r="T42" s="38"/>
      <c r="AD42" s="9"/>
      <c r="AE42" s="9"/>
      <c r="AF42" s="55"/>
    </row>
    <row r="43" spans="1:32" x14ac:dyDescent="0.25">
      <c r="A43" s="230"/>
      <c r="L43" s="17"/>
      <c r="M43" s="20"/>
      <c r="N43" s="21"/>
      <c r="O43" s="21"/>
      <c r="P43" s="21"/>
      <c r="Q43" s="17"/>
      <c r="R43" s="17"/>
      <c r="S43" s="35"/>
      <c r="T43" s="38"/>
      <c r="Y43" s="231" t="s">
        <v>143</v>
      </c>
      <c r="Z43" s="231"/>
      <c r="AA43" s="231"/>
      <c r="AB43" s="231"/>
      <c r="AC43" s="231"/>
    </row>
    <row r="44" spans="1:32" ht="22.5" x14ac:dyDescent="0.25">
      <c r="A44" s="230"/>
      <c r="L44" s="17"/>
      <c r="M44" s="20"/>
      <c r="N44" s="21"/>
      <c r="O44" s="21"/>
      <c r="P44" s="21"/>
      <c r="Q44" s="17"/>
      <c r="R44" s="17"/>
      <c r="S44" s="35"/>
      <c r="T44" s="38"/>
      <c r="Y44" s="54" t="s">
        <v>30</v>
      </c>
      <c r="Z44" s="54" t="s">
        <v>31</v>
      </c>
      <c r="AA44" s="54" t="s">
        <v>144</v>
      </c>
      <c r="AB44" s="54" t="s">
        <v>163</v>
      </c>
      <c r="AC44" s="54" t="s">
        <v>177</v>
      </c>
    </row>
    <row r="45" spans="1:32" x14ac:dyDescent="0.25">
      <c r="A45" s="230"/>
      <c r="L45" s="17"/>
      <c r="M45" s="20"/>
      <c r="N45" s="21"/>
      <c r="O45" s="21"/>
      <c r="P45" s="21"/>
      <c r="Q45" s="17"/>
      <c r="R45" s="17"/>
      <c r="S45" s="35"/>
      <c r="T45" s="38"/>
      <c r="Y45" s="52" t="e">
        <f>SUM(Z45:AC45)</f>
        <v>#REF!</v>
      </c>
      <c r="Z45" s="52" t="e">
        <f>#REF!</f>
        <v>#REF!</v>
      </c>
      <c r="AA45" s="52" t="e">
        <f>#REF!</f>
        <v>#REF!</v>
      </c>
      <c r="AB45" s="52" t="e">
        <f>#REF!</f>
        <v>#REF!</v>
      </c>
      <c r="AC45" s="52" t="e">
        <f>#REF!</f>
        <v>#REF!</v>
      </c>
    </row>
    <row r="46" spans="1:32" x14ac:dyDescent="0.25">
      <c r="A46" s="230"/>
      <c r="L46" s="17"/>
      <c r="M46" s="20"/>
      <c r="N46" s="21"/>
      <c r="O46" s="21"/>
      <c r="P46" s="21"/>
      <c r="Q46" s="17"/>
      <c r="R46" s="17"/>
      <c r="S46" s="35"/>
      <c r="T46" s="38"/>
    </row>
    <row r="47" spans="1:32" x14ac:dyDescent="0.25">
      <c r="A47" s="230"/>
      <c r="L47" s="17"/>
      <c r="M47" s="20"/>
      <c r="N47" s="21"/>
      <c r="O47" s="21"/>
      <c r="P47" s="21"/>
      <c r="Q47" s="17"/>
      <c r="R47" s="17"/>
      <c r="S47" s="35"/>
      <c r="T47" s="38"/>
    </row>
    <row r="48" spans="1:32" x14ac:dyDescent="0.25">
      <c r="A48" s="230"/>
      <c r="L48" s="17"/>
      <c r="M48" s="20"/>
      <c r="N48" s="21"/>
      <c r="O48" s="21"/>
      <c r="P48" s="21"/>
      <c r="Q48" s="17"/>
      <c r="R48" s="17"/>
      <c r="S48" s="35"/>
      <c r="T48" s="38"/>
    </row>
    <row r="49" spans="1:20" x14ac:dyDescent="0.25">
      <c r="A49" s="230"/>
      <c r="L49" s="17"/>
      <c r="M49" s="20"/>
      <c r="N49" s="21"/>
      <c r="O49" s="21"/>
      <c r="P49" s="21"/>
      <c r="Q49" s="17"/>
      <c r="R49" s="17"/>
      <c r="S49" s="35"/>
      <c r="T49" s="38"/>
    </row>
    <row r="50" spans="1:20" x14ac:dyDescent="0.25">
      <c r="A50" s="230"/>
      <c r="L50" s="17"/>
      <c r="M50" s="20"/>
      <c r="N50" s="21"/>
      <c r="O50" s="21"/>
      <c r="P50" s="21"/>
      <c r="Q50" s="17"/>
      <c r="R50" s="17"/>
      <c r="S50" s="35"/>
      <c r="T50" s="38"/>
    </row>
    <row r="51" spans="1:20" x14ac:dyDescent="0.25">
      <c r="A51" s="230"/>
      <c r="L51" s="17"/>
      <c r="M51" s="20"/>
      <c r="N51" s="21"/>
      <c r="O51" s="21"/>
      <c r="P51" s="21"/>
      <c r="Q51" s="17"/>
      <c r="R51" s="17"/>
      <c r="S51" s="35"/>
      <c r="T51" s="38"/>
    </row>
    <row r="52" spans="1:20" x14ac:dyDescent="0.25">
      <c r="A52" s="230"/>
      <c r="L52" s="17"/>
      <c r="M52" s="20"/>
      <c r="N52" s="21"/>
      <c r="O52" s="21"/>
      <c r="P52" s="21"/>
      <c r="Q52" s="17"/>
      <c r="R52" s="17"/>
      <c r="S52" s="35"/>
      <c r="T52" s="38"/>
    </row>
    <row r="53" spans="1:20" x14ac:dyDescent="0.25">
      <c r="A53" s="230"/>
      <c r="L53" s="17"/>
      <c r="M53" s="20"/>
      <c r="N53" s="21"/>
      <c r="O53" s="21"/>
      <c r="P53" s="21"/>
      <c r="Q53" s="17"/>
      <c r="R53" s="17"/>
      <c r="S53" s="35"/>
      <c r="T53" s="38"/>
    </row>
    <row r="54" spans="1:20" x14ac:dyDescent="0.25">
      <c r="A54" s="230"/>
      <c r="L54" s="17"/>
      <c r="M54" s="20"/>
      <c r="N54" s="21"/>
      <c r="O54" s="21"/>
      <c r="P54" s="21"/>
      <c r="Q54" s="17"/>
      <c r="R54" s="17"/>
      <c r="S54" s="35"/>
      <c r="T54" s="38"/>
    </row>
    <row r="55" spans="1:20" x14ac:dyDescent="0.25">
      <c r="A55" s="230"/>
      <c r="L55" s="17"/>
      <c r="M55" s="20"/>
      <c r="N55" s="21"/>
      <c r="O55" s="21"/>
      <c r="P55" s="21"/>
      <c r="Q55" s="17"/>
      <c r="R55" s="17"/>
      <c r="S55" s="35"/>
      <c r="T55" s="38"/>
    </row>
    <row r="56" spans="1:20" x14ac:dyDescent="0.25">
      <c r="A56" s="230"/>
      <c r="L56" s="17"/>
      <c r="M56" s="20"/>
      <c r="N56" s="21"/>
      <c r="O56" s="21"/>
      <c r="P56" s="21"/>
      <c r="Q56" s="17"/>
      <c r="R56" s="17"/>
      <c r="S56" s="35"/>
      <c r="T56" s="38"/>
    </row>
    <row r="57" spans="1:20" x14ac:dyDescent="0.25">
      <c r="A57" s="230"/>
      <c r="L57" s="17"/>
      <c r="M57" s="20"/>
      <c r="N57" s="21"/>
      <c r="O57" s="21"/>
      <c r="P57" s="21"/>
      <c r="Q57" s="17"/>
      <c r="R57" s="17"/>
      <c r="S57" s="35"/>
      <c r="T57" s="38"/>
    </row>
    <row r="58" spans="1:20" x14ac:dyDescent="0.25">
      <c r="A58" s="230"/>
      <c r="L58" s="17"/>
      <c r="M58" s="20"/>
      <c r="N58" s="21"/>
      <c r="O58" s="21"/>
      <c r="P58" s="21"/>
      <c r="Q58" s="17"/>
      <c r="R58" s="17"/>
      <c r="S58" s="35"/>
      <c r="T58" s="38"/>
    </row>
    <row r="59" spans="1:20" x14ac:dyDescent="0.25">
      <c r="A59" s="230"/>
      <c r="L59" s="17"/>
      <c r="M59" s="20"/>
      <c r="N59" s="21"/>
      <c r="O59" s="21"/>
      <c r="P59" s="21"/>
      <c r="Q59" s="17"/>
      <c r="R59" s="17"/>
      <c r="S59" s="35"/>
      <c r="T59" s="38"/>
    </row>
    <row r="60" spans="1:20" x14ac:dyDescent="0.25">
      <c r="A60" s="230"/>
      <c r="L60" s="17"/>
      <c r="M60" s="20"/>
      <c r="N60" s="21"/>
      <c r="O60" s="21"/>
      <c r="P60" s="21"/>
      <c r="Q60" s="17"/>
      <c r="R60" s="17"/>
      <c r="S60" s="35"/>
      <c r="T60" s="38"/>
    </row>
    <row r="61" spans="1:20" x14ac:dyDescent="0.25">
      <c r="A61" s="230"/>
      <c r="L61" s="17"/>
      <c r="M61" s="20"/>
      <c r="N61" s="21"/>
      <c r="O61" s="21"/>
      <c r="P61" s="21"/>
      <c r="Q61" s="17"/>
      <c r="R61" s="17"/>
      <c r="S61" s="35"/>
      <c r="T61" s="38"/>
    </row>
    <row r="62" spans="1:20" x14ac:dyDescent="0.25">
      <c r="A62" s="230"/>
      <c r="L62" s="17"/>
      <c r="M62" s="20"/>
      <c r="N62" s="21"/>
      <c r="O62" s="21"/>
      <c r="P62" s="21"/>
      <c r="Q62" s="17"/>
      <c r="R62" s="17"/>
      <c r="S62" s="35"/>
      <c r="T62" s="38"/>
    </row>
    <row r="63" spans="1:20" x14ac:dyDescent="0.25">
      <c r="A63" s="230"/>
      <c r="L63" s="17"/>
      <c r="M63" s="20"/>
      <c r="N63" s="21"/>
      <c r="O63" s="21"/>
      <c r="P63" s="21"/>
      <c r="Q63" s="17"/>
      <c r="R63" s="17"/>
      <c r="S63" s="35"/>
      <c r="T63" s="38"/>
    </row>
    <row r="64" spans="1:20" x14ac:dyDescent="0.25">
      <c r="A64" s="230"/>
      <c r="L64" s="17"/>
      <c r="M64" s="20"/>
      <c r="N64" s="21"/>
      <c r="O64" s="21"/>
      <c r="P64" s="21"/>
      <c r="Q64" s="17"/>
      <c r="R64" s="17"/>
      <c r="S64" s="35"/>
      <c r="T64" s="38"/>
    </row>
    <row r="65" spans="1:32" x14ac:dyDescent="0.25">
      <c r="A65" s="230"/>
      <c r="L65" s="17"/>
      <c r="M65" s="20"/>
      <c r="N65" s="21"/>
      <c r="O65" s="21"/>
      <c r="P65" s="21"/>
      <c r="Q65" s="17"/>
      <c r="R65" s="17"/>
      <c r="S65" s="35"/>
      <c r="T65" s="38"/>
    </row>
    <row r="66" spans="1:32" x14ac:dyDescent="0.25">
      <c r="A66" s="230"/>
      <c r="L66" s="17"/>
      <c r="M66" s="20"/>
      <c r="N66" s="21"/>
      <c r="O66" s="21"/>
      <c r="P66" s="21"/>
      <c r="Q66" s="17"/>
      <c r="R66" s="17"/>
      <c r="S66" s="35"/>
      <c r="T66" s="38"/>
    </row>
    <row r="67" spans="1:32" ht="27" x14ac:dyDescent="0.25">
      <c r="A67" s="230"/>
      <c r="K67" s="24" t="s">
        <v>219</v>
      </c>
      <c r="L67" s="17"/>
      <c r="M67" s="20"/>
      <c r="N67" s="21"/>
      <c r="O67" s="21"/>
      <c r="P67" s="21"/>
      <c r="Q67" s="17"/>
      <c r="R67" s="17"/>
      <c r="S67" s="35"/>
      <c r="T67" s="38"/>
      <c r="AA67" s="14">
        <v>89.75</v>
      </c>
    </row>
    <row r="68" spans="1:32" ht="27" x14ac:dyDescent="0.25">
      <c r="A68" s="230"/>
      <c r="D68" s="17" t="s">
        <v>86</v>
      </c>
      <c r="E68" s="17" t="s">
        <v>226</v>
      </c>
      <c r="F68" s="13">
        <v>80290669</v>
      </c>
      <c r="K68" s="24" t="s">
        <v>219</v>
      </c>
      <c r="L68" s="17">
        <v>139</v>
      </c>
      <c r="M68" s="20"/>
      <c r="N68" s="21">
        <v>46854.6</v>
      </c>
      <c r="O68" s="21"/>
      <c r="P68" s="21"/>
      <c r="Q68" s="17"/>
      <c r="R68" s="17"/>
      <c r="S68" s="35"/>
      <c r="T68" s="38"/>
      <c r="U68" s="17" t="s">
        <v>155</v>
      </c>
      <c r="V68" s="20">
        <v>139</v>
      </c>
      <c r="W68" s="17">
        <v>139</v>
      </c>
      <c r="X68" s="1">
        <v>67</v>
      </c>
      <c r="Y68" s="1">
        <v>72</v>
      </c>
      <c r="AA68" s="75">
        <v>80.5</v>
      </c>
    </row>
    <row r="69" spans="1:32" ht="27" x14ac:dyDescent="0.25">
      <c r="A69" s="230"/>
      <c r="D69" s="17" t="s">
        <v>86</v>
      </c>
      <c r="E69" s="17" t="s">
        <v>227</v>
      </c>
      <c r="F69" s="13">
        <v>80290618</v>
      </c>
      <c r="K69" s="24" t="s">
        <v>222</v>
      </c>
      <c r="L69" s="17">
        <v>104</v>
      </c>
      <c r="M69" s="20"/>
      <c r="N69" s="21">
        <v>58568.26</v>
      </c>
      <c r="O69" s="21"/>
      <c r="P69" s="21"/>
      <c r="Q69" s="17"/>
      <c r="R69" s="17"/>
      <c r="S69" s="35"/>
      <c r="T69" s="38"/>
      <c r="U69" s="17" t="s">
        <v>155</v>
      </c>
      <c r="V69" s="20">
        <v>104</v>
      </c>
      <c r="W69" s="17">
        <v>16</v>
      </c>
      <c r="X69" s="1">
        <v>53</v>
      </c>
      <c r="Y69" s="1">
        <v>50</v>
      </c>
      <c r="Z69" s="1" t="s">
        <v>111</v>
      </c>
      <c r="AA69" s="14">
        <v>83.2</v>
      </c>
    </row>
    <row r="70" spans="1:32" s="74" customFormat="1" ht="27" x14ac:dyDescent="0.25">
      <c r="A70" s="230"/>
      <c r="B70" s="77"/>
      <c r="C70" s="76"/>
      <c r="D70" s="73" t="s">
        <v>86</v>
      </c>
      <c r="E70" s="73" t="s">
        <v>228</v>
      </c>
      <c r="F70" s="76">
        <v>80290809</v>
      </c>
      <c r="G70" s="73"/>
      <c r="H70" s="73"/>
      <c r="I70" s="78"/>
      <c r="J70" s="78"/>
      <c r="K70" s="79" t="s">
        <v>224</v>
      </c>
      <c r="L70" s="73">
        <v>104</v>
      </c>
      <c r="M70" s="80"/>
      <c r="N70" s="81">
        <v>56225.520000000004</v>
      </c>
      <c r="O70" s="81"/>
      <c r="P70" s="81"/>
      <c r="Q70" s="73"/>
      <c r="R70" s="73"/>
      <c r="S70" s="82"/>
      <c r="T70" s="83"/>
      <c r="U70" s="73" t="s">
        <v>155</v>
      </c>
      <c r="V70" s="80">
        <v>104</v>
      </c>
      <c r="W70" s="73">
        <v>27</v>
      </c>
      <c r="X70" s="74">
        <v>55</v>
      </c>
      <c r="Y70" s="74">
        <v>55</v>
      </c>
      <c r="Z70" s="74" t="s">
        <v>111</v>
      </c>
      <c r="AA70" s="72">
        <v>83.3</v>
      </c>
      <c r="AB70" s="72"/>
      <c r="AC70" s="72"/>
      <c r="AD70" s="73"/>
      <c r="AE70" s="73"/>
      <c r="AF70" s="84"/>
    </row>
    <row r="71" spans="1:32" ht="27" x14ac:dyDescent="0.25">
      <c r="A71" s="230"/>
      <c r="D71" s="17" t="s">
        <v>86</v>
      </c>
      <c r="E71" s="17" t="s">
        <v>229</v>
      </c>
      <c r="F71" s="13">
        <v>80290182</v>
      </c>
      <c r="K71" s="24" t="s">
        <v>224</v>
      </c>
      <c r="L71" s="17">
        <v>102</v>
      </c>
      <c r="M71" s="20"/>
      <c r="N71" s="21">
        <v>56225.520000000004</v>
      </c>
      <c r="O71" s="21"/>
      <c r="P71" s="21"/>
      <c r="Q71" s="17"/>
      <c r="R71" s="17"/>
      <c r="S71" s="35"/>
      <c r="T71" s="38"/>
      <c r="U71" s="17" t="s">
        <v>155</v>
      </c>
      <c r="V71" s="20">
        <v>102</v>
      </c>
      <c r="W71" s="17">
        <v>102</v>
      </c>
      <c r="X71" s="1">
        <v>53</v>
      </c>
      <c r="Y71" s="1">
        <v>59</v>
      </c>
      <c r="Z71" s="1" t="s">
        <v>154</v>
      </c>
      <c r="AA71" s="14">
        <v>84</v>
      </c>
    </row>
    <row r="72" spans="1:32" s="74" customFormat="1" ht="27" x14ac:dyDescent="0.25">
      <c r="A72" s="230"/>
      <c r="B72" s="77"/>
      <c r="C72" s="76"/>
      <c r="D72" s="73" t="s">
        <v>86</v>
      </c>
      <c r="E72" s="73" t="s">
        <v>230</v>
      </c>
      <c r="F72" s="76">
        <v>80291121</v>
      </c>
      <c r="G72" s="73"/>
      <c r="H72" s="73"/>
      <c r="I72" s="78"/>
      <c r="J72" s="78"/>
      <c r="K72" s="79" t="s">
        <v>231</v>
      </c>
      <c r="L72" s="73">
        <v>277</v>
      </c>
      <c r="M72" s="80"/>
      <c r="N72" s="81">
        <v>100737.4</v>
      </c>
      <c r="O72" s="81"/>
      <c r="P72" s="81"/>
      <c r="Q72" s="73"/>
      <c r="R72" s="73"/>
      <c r="S72" s="82"/>
      <c r="T72" s="83"/>
      <c r="U72" s="73" t="s">
        <v>155</v>
      </c>
      <c r="V72" s="80">
        <v>277</v>
      </c>
      <c r="W72" s="73">
        <v>277</v>
      </c>
      <c r="X72" s="74">
        <v>146</v>
      </c>
      <c r="Y72" s="74">
        <v>118</v>
      </c>
      <c r="Z72" s="74" t="s">
        <v>154</v>
      </c>
      <c r="AA72" s="72">
        <v>32.299999999999997</v>
      </c>
      <c r="AB72" s="72"/>
      <c r="AC72" s="72"/>
      <c r="AD72" s="73"/>
      <c r="AE72" s="73"/>
      <c r="AF72" s="84"/>
    </row>
    <row r="73" spans="1:32" ht="45" x14ac:dyDescent="0.25">
      <c r="A73" s="230"/>
      <c r="D73" s="17" t="s">
        <v>86</v>
      </c>
      <c r="E73" s="17" t="s">
        <v>232</v>
      </c>
      <c r="F73" s="13">
        <v>80290300</v>
      </c>
      <c r="K73" s="24" t="s">
        <v>224</v>
      </c>
      <c r="L73" s="17">
        <v>125</v>
      </c>
      <c r="M73" s="20"/>
      <c r="N73" s="21">
        <v>56225.520000000004</v>
      </c>
      <c r="O73" s="21"/>
      <c r="P73" s="21"/>
      <c r="Q73" s="17"/>
      <c r="R73" s="17"/>
      <c r="S73" s="35"/>
      <c r="T73" s="38">
        <v>50</v>
      </c>
      <c r="U73" s="17" t="s">
        <v>155</v>
      </c>
      <c r="V73" s="20">
        <v>125</v>
      </c>
      <c r="W73" s="17">
        <v>50</v>
      </c>
      <c r="X73" s="1">
        <v>66</v>
      </c>
      <c r="Y73" s="1">
        <v>68</v>
      </c>
      <c r="Z73" s="1" t="s">
        <v>111</v>
      </c>
      <c r="AA73" s="14">
        <v>83.85</v>
      </c>
    </row>
    <row r="74" spans="1:32" ht="33.75" x14ac:dyDescent="0.25">
      <c r="A74" s="230"/>
      <c r="D74" s="17" t="s">
        <v>86</v>
      </c>
      <c r="E74" s="17" t="s">
        <v>233</v>
      </c>
      <c r="F74" s="13">
        <v>80290093</v>
      </c>
      <c r="K74" s="24" t="s">
        <v>234</v>
      </c>
      <c r="L74" s="17">
        <v>119</v>
      </c>
      <c r="M74" s="20"/>
      <c r="N74" s="21">
        <v>63253.72</v>
      </c>
      <c r="O74" s="21"/>
      <c r="P74" s="21"/>
      <c r="Q74" s="17"/>
      <c r="R74" s="17"/>
      <c r="S74" s="35"/>
      <c r="T74" s="38">
        <v>50</v>
      </c>
      <c r="U74" s="17" t="s">
        <v>155</v>
      </c>
      <c r="V74" s="20">
        <v>119</v>
      </c>
      <c r="W74" s="17">
        <v>119</v>
      </c>
      <c r="X74" s="1">
        <v>64</v>
      </c>
      <c r="Y74" s="1">
        <v>59</v>
      </c>
      <c r="Z74" s="1" t="s">
        <v>154</v>
      </c>
      <c r="AA74" s="14">
        <v>86.8</v>
      </c>
    </row>
    <row r="75" spans="1:32" ht="27" x14ac:dyDescent="0.25">
      <c r="A75" s="230"/>
      <c r="D75" s="17" t="s">
        <v>86</v>
      </c>
      <c r="E75" s="17" t="s">
        <v>235</v>
      </c>
      <c r="F75" s="13">
        <v>80290518</v>
      </c>
      <c r="K75" s="24" t="s">
        <v>218</v>
      </c>
      <c r="L75" s="17">
        <v>96</v>
      </c>
      <c r="M75" s="20"/>
      <c r="N75" s="21">
        <v>44511.88</v>
      </c>
      <c r="O75" s="21"/>
      <c r="P75" s="21"/>
      <c r="Q75" s="17"/>
      <c r="R75" s="17"/>
      <c r="S75" s="35"/>
      <c r="T75" s="38">
        <v>50</v>
      </c>
      <c r="U75" s="17" t="s">
        <v>155</v>
      </c>
      <c r="V75" s="20">
        <v>96</v>
      </c>
      <c r="W75" s="17">
        <v>89</v>
      </c>
      <c r="X75" s="1">
        <v>45</v>
      </c>
      <c r="Y75" s="1">
        <v>52</v>
      </c>
      <c r="Z75" s="1" t="s">
        <v>111</v>
      </c>
      <c r="AA75" s="14">
        <v>82.25</v>
      </c>
    </row>
    <row r="76" spans="1:32" ht="27" x14ac:dyDescent="0.25">
      <c r="A76" s="230"/>
      <c r="D76" s="17" t="s">
        <v>86</v>
      </c>
      <c r="E76" s="17" t="s">
        <v>236</v>
      </c>
      <c r="F76" s="13">
        <v>80290754</v>
      </c>
      <c r="K76" s="24" t="s">
        <v>221</v>
      </c>
      <c r="L76" s="17">
        <v>96</v>
      </c>
      <c r="M76" s="20"/>
      <c r="N76" s="21">
        <v>39826.42</v>
      </c>
      <c r="O76" s="21"/>
      <c r="P76" s="21"/>
      <c r="Q76" s="17"/>
      <c r="R76" s="17"/>
      <c r="S76" s="35"/>
      <c r="T76" s="38">
        <v>50</v>
      </c>
      <c r="U76" s="17" t="s">
        <v>155</v>
      </c>
      <c r="V76" s="20">
        <v>96</v>
      </c>
      <c r="W76" s="17">
        <v>0</v>
      </c>
      <c r="X76" s="1">
        <v>45</v>
      </c>
      <c r="Y76" s="1">
        <v>45</v>
      </c>
      <c r="Z76" s="1" t="s">
        <v>111</v>
      </c>
      <c r="AA76" s="14">
        <v>77.8</v>
      </c>
    </row>
    <row r="77" spans="1:32" ht="27" x14ac:dyDescent="0.25">
      <c r="A77" s="230"/>
      <c r="D77" s="17" t="s">
        <v>86</v>
      </c>
      <c r="E77" s="17" t="s">
        <v>237</v>
      </c>
      <c r="F77" s="13">
        <v>80291434</v>
      </c>
      <c r="K77" s="24" t="s">
        <v>218</v>
      </c>
      <c r="L77" s="17">
        <v>89</v>
      </c>
      <c r="M77" s="20"/>
      <c r="N77" s="21">
        <v>44511.88</v>
      </c>
      <c r="O77" s="21"/>
      <c r="P77" s="21"/>
      <c r="Q77" s="17"/>
      <c r="R77" s="17"/>
      <c r="S77" s="35"/>
      <c r="T77" s="38">
        <v>50</v>
      </c>
      <c r="U77" s="17" t="s">
        <v>155</v>
      </c>
      <c r="V77" s="20">
        <v>89</v>
      </c>
      <c r="W77" s="17">
        <v>39</v>
      </c>
      <c r="X77" s="1">
        <v>40</v>
      </c>
      <c r="Y77" s="1">
        <v>47</v>
      </c>
      <c r="Z77" s="1" t="s">
        <v>111</v>
      </c>
      <c r="AA77" s="14">
        <v>75.25</v>
      </c>
    </row>
    <row r="78" spans="1:32" ht="27" x14ac:dyDescent="0.25">
      <c r="A78" s="230"/>
      <c r="D78" s="17" t="s">
        <v>86</v>
      </c>
      <c r="E78" s="17" t="s">
        <v>238</v>
      </c>
      <c r="F78" s="13">
        <v>80291479</v>
      </c>
      <c r="K78" s="24" t="s">
        <v>223</v>
      </c>
      <c r="L78" s="17">
        <v>89</v>
      </c>
      <c r="M78" s="20"/>
      <c r="N78" s="21">
        <v>42169.14</v>
      </c>
      <c r="O78" s="21"/>
      <c r="P78" s="21"/>
      <c r="Q78" s="17"/>
      <c r="R78" s="17"/>
      <c r="S78" s="35"/>
      <c r="T78" s="38">
        <v>50</v>
      </c>
      <c r="U78" s="17" t="s">
        <v>155</v>
      </c>
      <c r="V78" s="20">
        <v>89</v>
      </c>
      <c r="W78" s="17">
        <v>0</v>
      </c>
      <c r="X78" s="1">
        <v>43</v>
      </c>
      <c r="Y78" s="1">
        <v>47</v>
      </c>
      <c r="Z78" s="1" t="s">
        <v>111</v>
      </c>
      <c r="AA78" s="14">
        <v>76.900000000000006</v>
      </c>
    </row>
    <row r="79" spans="1:32" ht="27" x14ac:dyDescent="0.25">
      <c r="A79" s="230"/>
      <c r="D79" s="17" t="s">
        <v>86</v>
      </c>
      <c r="E79" s="17" t="s">
        <v>239</v>
      </c>
      <c r="F79" s="13">
        <v>80290373</v>
      </c>
      <c r="K79" s="24" t="s">
        <v>225</v>
      </c>
      <c r="L79" s="17">
        <v>88</v>
      </c>
      <c r="M79" s="20"/>
      <c r="N79" s="21">
        <v>32798.22</v>
      </c>
      <c r="O79" s="21"/>
      <c r="P79" s="21"/>
      <c r="Q79" s="17"/>
      <c r="R79" s="17"/>
      <c r="S79" s="35"/>
      <c r="T79" s="38">
        <v>50</v>
      </c>
      <c r="U79" s="17" t="s">
        <v>155</v>
      </c>
      <c r="V79" s="20">
        <v>88</v>
      </c>
      <c r="W79" s="17">
        <v>29</v>
      </c>
      <c r="X79" s="1">
        <v>44</v>
      </c>
      <c r="Y79" s="1">
        <v>41</v>
      </c>
      <c r="Z79" s="1" t="s">
        <v>111</v>
      </c>
      <c r="AA79" s="14">
        <v>86.15</v>
      </c>
    </row>
    <row r="80" spans="1:32" ht="27" x14ac:dyDescent="0.25">
      <c r="A80" s="230"/>
      <c r="D80" s="17" t="s">
        <v>86</v>
      </c>
      <c r="E80" s="17" t="s">
        <v>240</v>
      </c>
      <c r="F80" s="13">
        <v>80290139</v>
      </c>
      <c r="K80" s="24" t="s">
        <v>220</v>
      </c>
      <c r="L80" s="17">
        <v>86</v>
      </c>
      <c r="M80" s="20"/>
      <c r="N80" s="21">
        <v>37483.68</v>
      </c>
      <c r="O80" s="21"/>
      <c r="P80" s="21"/>
      <c r="Q80" s="17"/>
      <c r="R80" s="17"/>
      <c r="S80" s="35"/>
      <c r="T80" s="38">
        <v>50</v>
      </c>
      <c r="U80" s="17" t="s">
        <v>155</v>
      </c>
      <c r="V80" s="20">
        <v>86</v>
      </c>
      <c r="W80" s="17">
        <v>39</v>
      </c>
      <c r="X80" s="1">
        <v>40</v>
      </c>
      <c r="Y80" s="1">
        <v>44</v>
      </c>
      <c r="Z80" s="1" t="s">
        <v>111</v>
      </c>
      <c r="AA80" s="14">
        <v>88.65</v>
      </c>
    </row>
    <row r="81" spans="12:30" x14ac:dyDescent="0.25">
      <c r="L81" s="17"/>
      <c r="M81" s="20"/>
      <c r="N81" s="21"/>
      <c r="O81" s="21"/>
      <c r="P81" s="21"/>
      <c r="Q81" s="17"/>
      <c r="R81" s="17"/>
      <c r="S81" s="35"/>
      <c r="T81" s="38"/>
    </row>
    <row r="82" spans="12:30" x14ac:dyDescent="0.25">
      <c r="L82" s="17"/>
      <c r="M82" s="20"/>
      <c r="N82" s="21">
        <f>SUM(N28:N81)-1</f>
        <v>27958525.759999998</v>
      </c>
      <c r="O82" s="21"/>
      <c r="P82" s="21"/>
      <c r="Q82" s="17"/>
      <c r="R82" s="17"/>
      <c r="S82" s="35"/>
      <c r="T82" s="38"/>
      <c r="AD82" s="14"/>
    </row>
    <row r="83" spans="12:30" x14ac:dyDescent="0.25">
      <c r="L83" s="17"/>
      <c r="M83" s="20"/>
      <c r="N83" s="21"/>
      <c r="O83" s="21"/>
      <c r="P83" s="21"/>
      <c r="Q83" s="17"/>
      <c r="R83" s="17"/>
      <c r="S83" s="35"/>
      <c r="T83" s="38"/>
    </row>
    <row r="84" spans="12:30" x14ac:dyDescent="0.25">
      <c r="L84" s="17"/>
      <c r="M84" s="20"/>
      <c r="N84" s="21"/>
      <c r="O84" s="21">
        <f>(N84*0.7)+192222</f>
        <v>192222</v>
      </c>
      <c r="P84" s="21">
        <f>(N84*0.3)-192223</f>
        <v>-192223</v>
      </c>
      <c r="Q84" s="17"/>
      <c r="R84" s="17"/>
      <c r="S84" s="35"/>
      <c r="T84" s="38"/>
    </row>
    <row r="85" spans="12:30" x14ac:dyDescent="0.25">
      <c r="L85" s="17"/>
      <c r="M85" s="20"/>
      <c r="N85" s="21"/>
      <c r="O85" s="21"/>
      <c r="P85" s="21"/>
      <c r="Q85" s="17"/>
      <c r="R85" s="17"/>
      <c r="S85" s="35"/>
      <c r="T85" s="38"/>
    </row>
    <row r="86" spans="12:30" x14ac:dyDescent="0.25">
      <c r="L86" s="17"/>
      <c r="M86" s="20"/>
      <c r="N86" s="21"/>
      <c r="O86" s="21"/>
      <c r="P86" s="21"/>
      <c r="Q86" s="17"/>
      <c r="R86" s="17"/>
      <c r="S86" s="35"/>
      <c r="T86" s="38"/>
    </row>
    <row r="87" spans="12:30" x14ac:dyDescent="0.25">
      <c r="L87" s="17"/>
      <c r="M87" s="20"/>
      <c r="N87" s="21">
        <f>(O87+P87)</f>
        <v>209095.44</v>
      </c>
      <c r="O87" s="21">
        <f>(SUM(O83:O86)*0.02)-3844</f>
        <v>0.44000000000005457</v>
      </c>
      <c r="P87" s="21">
        <v>209095</v>
      </c>
      <c r="Q87" s="85"/>
      <c r="R87" s="85"/>
      <c r="S87" s="35"/>
      <c r="T87" s="38"/>
    </row>
    <row r="88" spans="12:30" x14ac:dyDescent="0.25">
      <c r="L88" s="17"/>
      <c r="M88" s="20"/>
      <c r="N88" s="21"/>
      <c r="O88" s="21"/>
      <c r="P88" s="21"/>
      <c r="Q88" s="17"/>
      <c r="R88" s="17"/>
      <c r="S88" s="35"/>
      <c r="T88" s="38"/>
    </row>
    <row r="89" spans="12:30" x14ac:dyDescent="0.25">
      <c r="L89" s="17"/>
      <c r="M89" s="20"/>
      <c r="N89" s="21"/>
      <c r="O89" s="21"/>
      <c r="P89" s="21"/>
      <c r="Q89" s="17"/>
      <c r="R89" s="17"/>
      <c r="S89" s="35"/>
      <c r="T89" s="38"/>
    </row>
    <row r="90" spans="12:30" x14ac:dyDescent="0.25">
      <c r="L90" s="17"/>
      <c r="M90" s="20"/>
      <c r="N90" s="21"/>
      <c r="O90" s="21"/>
      <c r="P90" s="21"/>
      <c r="Q90" s="17"/>
      <c r="R90" s="17"/>
      <c r="S90" s="35"/>
      <c r="T90" s="38"/>
    </row>
    <row r="91" spans="12:30" x14ac:dyDescent="0.25">
      <c r="L91" s="17"/>
      <c r="M91" s="20"/>
      <c r="N91" s="21"/>
      <c r="O91" s="21"/>
      <c r="P91" s="21"/>
      <c r="Q91" s="17"/>
      <c r="R91" s="17"/>
      <c r="S91" s="35"/>
      <c r="T91" s="38"/>
    </row>
    <row r="92" spans="12:30" x14ac:dyDescent="0.25">
      <c r="L92" s="17"/>
      <c r="M92" s="20"/>
      <c r="N92" s="21"/>
      <c r="O92" s="21"/>
      <c r="P92" s="21"/>
      <c r="Q92" s="17"/>
      <c r="R92" s="17"/>
      <c r="S92" s="35"/>
      <c r="T92" s="38"/>
    </row>
    <row r="93" spans="12:30" x14ac:dyDescent="0.25">
      <c r="L93" s="17"/>
      <c r="M93" s="20"/>
      <c r="N93" s="21"/>
      <c r="O93" s="21"/>
      <c r="P93" s="21"/>
      <c r="Q93" s="17"/>
      <c r="R93" s="17"/>
      <c r="S93" s="35"/>
      <c r="T93" s="38"/>
    </row>
    <row r="94" spans="12:30" x14ac:dyDescent="0.25">
      <c r="L94" s="17"/>
      <c r="M94" s="20"/>
      <c r="N94" s="21"/>
      <c r="O94" s="21"/>
      <c r="P94" s="21"/>
      <c r="Q94" s="17"/>
      <c r="R94" s="17"/>
      <c r="S94" s="35"/>
      <c r="T94" s="38"/>
    </row>
    <row r="95" spans="12:30" x14ac:dyDescent="0.25">
      <c r="L95" s="17"/>
      <c r="M95" s="20"/>
      <c r="N95" s="21"/>
      <c r="O95" s="21"/>
      <c r="P95" s="21"/>
      <c r="Q95" s="17"/>
      <c r="R95" s="17"/>
      <c r="S95" s="35"/>
      <c r="T95" s="38"/>
    </row>
    <row r="96" spans="12:30" x14ac:dyDescent="0.25">
      <c r="L96" s="17"/>
      <c r="M96" s="20"/>
      <c r="N96" s="21"/>
      <c r="O96" s="21"/>
      <c r="P96" s="21"/>
      <c r="Q96" s="17"/>
      <c r="R96" s="17"/>
      <c r="S96" s="35"/>
      <c r="T96" s="38"/>
    </row>
    <row r="97" spans="12:30" x14ac:dyDescent="0.25">
      <c r="L97" s="17"/>
      <c r="M97" s="20"/>
      <c r="N97" s="21"/>
      <c r="O97" s="21"/>
      <c r="P97" s="21"/>
      <c r="Q97" s="17"/>
      <c r="R97" s="17"/>
      <c r="S97" s="35"/>
      <c r="T97" s="38"/>
    </row>
    <row r="98" spans="12:30" x14ac:dyDescent="0.25">
      <c r="L98" s="17"/>
      <c r="M98" s="20"/>
      <c r="N98" s="21"/>
      <c r="O98" s="21"/>
      <c r="P98" s="21"/>
      <c r="Q98" s="17"/>
      <c r="R98" s="17"/>
      <c r="S98" s="35"/>
      <c r="T98" s="38"/>
    </row>
    <row r="99" spans="12:30" x14ac:dyDescent="0.25">
      <c r="L99" s="17"/>
      <c r="M99" s="20"/>
      <c r="N99" s="21"/>
      <c r="O99" s="21"/>
      <c r="P99" s="21"/>
      <c r="Q99" s="17"/>
      <c r="R99" s="17"/>
      <c r="S99" s="35"/>
      <c r="T99" s="38"/>
    </row>
    <row r="100" spans="12:30" x14ac:dyDescent="0.25">
      <c r="L100" s="17"/>
      <c r="M100" s="20"/>
      <c r="N100" s="21"/>
      <c r="O100" s="21"/>
      <c r="P100" s="21"/>
      <c r="Q100" s="17"/>
      <c r="R100" s="17"/>
      <c r="S100" s="35"/>
      <c r="T100" s="38"/>
    </row>
    <row r="101" spans="12:30" x14ac:dyDescent="0.25">
      <c r="L101" s="17"/>
      <c r="M101" s="20"/>
      <c r="N101" s="21"/>
      <c r="O101" s="21"/>
      <c r="P101" s="21"/>
      <c r="Q101" s="17"/>
      <c r="R101" s="17"/>
      <c r="S101" s="35"/>
      <c r="T101" s="38"/>
    </row>
    <row r="102" spans="12:30" x14ac:dyDescent="0.25">
      <c r="L102" s="17"/>
      <c r="M102" s="20"/>
      <c r="N102" s="21"/>
      <c r="O102" s="21"/>
      <c r="P102" s="21"/>
      <c r="Q102" s="17"/>
      <c r="R102" s="17"/>
      <c r="S102" s="35"/>
      <c r="T102" s="38"/>
    </row>
    <row r="103" spans="12:30" x14ac:dyDescent="0.25">
      <c r="L103" s="17"/>
      <c r="M103" s="20"/>
      <c r="N103" s="21"/>
      <c r="O103" s="21"/>
      <c r="P103" s="21"/>
      <c r="Q103" s="17"/>
      <c r="R103" s="17"/>
      <c r="S103" s="35"/>
      <c r="T103" s="38"/>
    </row>
    <row r="104" spans="12:30" x14ac:dyDescent="0.25">
      <c r="L104" s="17"/>
      <c r="M104" s="20"/>
      <c r="N104" s="21">
        <f>N82+N88+N100+N101+N102+N103</f>
        <v>27958525.759999998</v>
      </c>
      <c r="O104" s="21">
        <f>O82+O88+O100+O101+O102+O103</f>
        <v>0</v>
      </c>
      <c r="P104" s="21">
        <f>P82+P88+P100+P101+P102+P103</f>
        <v>0</v>
      </c>
      <c r="Q104" s="17"/>
      <c r="R104" s="17"/>
      <c r="S104" s="35"/>
      <c r="T104" s="38"/>
      <c r="U104" s="9"/>
      <c r="V104" s="10"/>
      <c r="W104" s="9"/>
      <c r="X104" s="16"/>
      <c r="Y104" s="16"/>
      <c r="Z104" s="16"/>
      <c r="AA104" s="12"/>
      <c r="AB104" s="12">
        <f>AB82+AB88+AB100+AB101+AB102+AB103</f>
        <v>0</v>
      </c>
      <c r="AC104" s="12">
        <f>AC82+AC88+AC100+AC101+AC102+AC103</f>
        <v>0</v>
      </c>
      <c r="AD104" s="12">
        <f>AD82+AD88+AD100+AD101+AD102+AD103</f>
        <v>0</v>
      </c>
    </row>
    <row r="105" spans="12:30" x14ac:dyDescent="0.25">
      <c r="L105" s="17"/>
      <c r="M105" s="20"/>
      <c r="N105" s="21"/>
      <c r="O105" s="21"/>
      <c r="P105" s="21"/>
      <c r="Q105" s="17"/>
      <c r="R105" s="17"/>
      <c r="S105" s="35"/>
      <c r="T105" s="38"/>
    </row>
    <row r="106" spans="12:30" x14ac:dyDescent="0.25">
      <c r="L106" s="17"/>
      <c r="M106" s="20"/>
      <c r="N106" s="21"/>
      <c r="O106" s="21"/>
      <c r="P106" s="21"/>
      <c r="Q106" s="17"/>
      <c r="R106" s="17"/>
      <c r="S106" s="35"/>
      <c r="T106" s="38"/>
    </row>
    <row r="107" spans="12:30" x14ac:dyDescent="0.25">
      <c r="L107" s="17"/>
      <c r="M107" s="20"/>
      <c r="N107" s="21"/>
      <c r="O107" s="21"/>
      <c r="P107" s="21"/>
      <c r="Q107" s="17"/>
      <c r="R107" s="17"/>
      <c r="S107" s="35"/>
      <c r="T107" s="38"/>
    </row>
    <row r="108" spans="12:30" x14ac:dyDescent="0.25">
      <c r="L108" s="17"/>
      <c r="M108" s="20"/>
      <c r="N108" s="21"/>
      <c r="O108" s="21"/>
      <c r="P108" s="21"/>
      <c r="Q108" s="17"/>
      <c r="R108" s="17"/>
      <c r="S108" s="35"/>
      <c r="T108" s="38"/>
    </row>
    <row r="109" spans="12:30" x14ac:dyDescent="0.25">
      <c r="L109" s="17"/>
      <c r="M109" s="20"/>
      <c r="N109" s="21"/>
      <c r="O109" s="21"/>
      <c r="P109" s="21"/>
      <c r="Q109" s="17"/>
      <c r="R109" s="17"/>
      <c r="S109" s="35"/>
      <c r="T109" s="38"/>
    </row>
    <row r="110" spans="12:30" x14ac:dyDescent="0.25">
      <c r="L110" s="17"/>
      <c r="M110" s="20"/>
      <c r="N110" s="21"/>
      <c r="O110" s="21"/>
      <c r="P110" s="21"/>
      <c r="Q110" s="17"/>
      <c r="R110" s="17"/>
      <c r="S110" s="35"/>
      <c r="T110" s="38"/>
    </row>
    <row r="111" spans="12:30" x14ac:dyDescent="0.25">
      <c r="L111" s="17"/>
      <c r="M111" s="20"/>
      <c r="N111" s="21"/>
      <c r="O111" s="21"/>
      <c r="P111" s="21"/>
      <c r="Q111" s="17"/>
      <c r="R111" s="17"/>
      <c r="S111" s="35"/>
      <c r="T111" s="38"/>
    </row>
    <row r="112" spans="12:30" x14ac:dyDescent="0.25">
      <c r="L112" s="17"/>
      <c r="M112" s="20"/>
      <c r="N112" s="21"/>
      <c r="O112" s="21"/>
      <c r="P112" s="21"/>
      <c r="Q112" s="17"/>
      <c r="R112" s="17"/>
      <c r="S112" s="35"/>
      <c r="T112" s="38"/>
    </row>
    <row r="113" spans="12:20" x14ac:dyDescent="0.25">
      <c r="L113" s="17"/>
      <c r="M113" s="20"/>
      <c r="N113" s="21"/>
      <c r="O113" s="21"/>
      <c r="P113" s="21"/>
      <c r="Q113" s="17"/>
      <c r="R113" s="17"/>
      <c r="S113" s="35"/>
      <c r="T113" s="38"/>
    </row>
    <row r="114" spans="12:20" x14ac:dyDescent="0.25">
      <c r="L114" s="17"/>
      <c r="M114" s="20"/>
      <c r="N114" s="21"/>
      <c r="O114" s="21"/>
      <c r="P114" s="21"/>
      <c r="Q114" s="17"/>
      <c r="R114" s="17"/>
      <c r="S114" s="35"/>
      <c r="T114" s="38"/>
    </row>
    <row r="115" spans="12:20" x14ac:dyDescent="0.25">
      <c r="L115" s="17"/>
      <c r="M115" s="20"/>
      <c r="N115" s="21"/>
      <c r="O115" s="21"/>
      <c r="P115" s="21"/>
      <c r="Q115" s="17"/>
      <c r="R115" s="17"/>
      <c r="S115" s="35"/>
      <c r="T115" s="38"/>
    </row>
    <row r="116" spans="12:20" x14ac:dyDescent="0.25">
      <c r="L116" s="17"/>
      <c r="M116" s="20"/>
      <c r="N116" s="21"/>
      <c r="O116" s="21"/>
      <c r="P116" s="21"/>
      <c r="Q116" s="17"/>
      <c r="R116" s="17"/>
      <c r="S116" s="35"/>
      <c r="T116" s="38"/>
    </row>
    <row r="117" spans="12:20" x14ac:dyDescent="0.25">
      <c r="L117" s="17"/>
      <c r="M117" s="20"/>
      <c r="N117" s="21"/>
      <c r="O117" s="21"/>
      <c r="P117" s="21"/>
      <c r="Q117" s="17"/>
      <c r="R117" s="17"/>
      <c r="S117" s="35"/>
      <c r="T117" s="38"/>
    </row>
    <row r="118" spans="12:20" x14ac:dyDescent="0.25">
      <c r="L118" s="17"/>
      <c r="M118" s="20"/>
      <c r="N118" s="21"/>
      <c r="O118" s="21"/>
      <c r="P118" s="21"/>
      <c r="Q118" s="17"/>
      <c r="R118" s="17"/>
      <c r="S118" s="35"/>
      <c r="T118" s="38"/>
    </row>
    <row r="119" spans="12:20" x14ac:dyDescent="0.25">
      <c r="L119" s="17"/>
      <c r="M119" s="20"/>
      <c r="N119" s="21"/>
      <c r="O119" s="21"/>
      <c r="P119" s="21"/>
      <c r="Q119" s="17"/>
      <c r="R119" s="17"/>
      <c r="S119" s="35"/>
      <c r="T119" s="38"/>
    </row>
    <row r="120" spans="12:20" x14ac:dyDescent="0.25">
      <c r="L120" s="17"/>
      <c r="M120" s="20"/>
      <c r="N120" s="21"/>
      <c r="O120" s="21"/>
      <c r="P120" s="21"/>
      <c r="Q120" s="17"/>
      <c r="R120" s="17"/>
      <c r="S120" s="35"/>
      <c r="T120" s="38"/>
    </row>
    <row r="121" spans="12:20" x14ac:dyDescent="0.25">
      <c r="L121" s="17"/>
      <c r="M121" s="20"/>
      <c r="N121" s="21"/>
      <c r="O121" s="21"/>
      <c r="P121" s="21"/>
      <c r="Q121" s="17"/>
      <c r="R121" s="17"/>
      <c r="S121" s="35"/>
      <c r="T121" s="38"/>
    </row>
    <row r="122" spans="12:20" x14ac:dyDescent="0.25">
      <c r="L122" s="17"/>
      <c r="M122" s="20"/>
      <c r="N122" s="21"/>
      <c r="O122" s="21"/>
      <c r="P122" s="21"/>
      <c r="Q122" s="17"/>
      <c r="R122" s="17"/>
      <c r="S122" s="35"/>
      <c r="T122" s="38"/>
    </row>
    <row r="123" spans="12:20" x14ac:dyDescent="0.25">
      <c r="L123" s="17"/>
      <c r="M123" s="20"/>
      <c r="N123" s="21"/>
      <c r="O123" s="21"/>
      <c r="P123" s="21"/>
      <c r="Q123" s="17"/>
      <c r="R123" s="17"/>
      <c r="S123" s="35"/>
      <c r="T123" s="38"/>
    </row>
    <row r="124" spans="12:20" x14ac:dyDescent="0.25">
      <c r="L124" s="17"/>
      <c r="M124" s="20"/>
      <c r="N124" s="21"/>
      <c r="O124" s="21"/>
      <c r="P124" s="21"/>
      <c r="Q124" s="17"/>
      <c r="R124" s="17"/>
      <c r="S124" s="35"/>
      <c r="T124" s="38"/>
    </row>
    <row r="125" spans="12:20" x14ac:dyDescent="0.25">
      <c r="L125" s="17"/>
      <c r="M125" s="20"/>
      <c r="N125" s="21"/>
      <c r="O125" s="21"/>
      <c r="P125" s="21"/>
      <c r="Q125" s="17"/>
      <c r="R125" s="17"/>
      <c r="S125" s="35"/>
      <c r="T125" s="38"/>
    </row>
    <row r="126" spans="12:20" x14ac:dyDescent="0.25">
      <c r="L126" s="17"/>
      <c r="M126" s="20"/>
      <c r="N126" s="21"/>
      <c r="O126" s="21"/>
      <c r="P126" s="21"/>
      <c r="Q126" s="17"/>
      <c r="R126" s="17"/>
      <c r="S126" s="35"/>
      <c r="T126" s="38"/>
    </row>
    <row r="127" spans="12:20" x14ac:dyDescent="0.25">
      <c r="L127" s="17"/>
      <c r="M127" s="20"/>
      <c r="N127" s="21"/>
      <c r="O127" s="21"/>
      <c r="P127" s="21"/>
      <c r="Q127" s="17"/>
      <c r="R127" s="17"/>
      <c r="S127" s="35"/>
      <c r="T127" s="38"/>
    </row>
    <row r="128" spans="12:20" x14ac:dyDescent="0.25">
      <c r="L128" s="17"/>
      <c r="M128" s="20"/>
      <c r="N128" s="21"/>
      <c r="O128" s="21"/>
      <c r="P128" s="21"/>
      <c r="Q128" s="17"/>
      <c r="R128" s="17"/>
      <c r="S128" s="35"/>
      <c r="T128" s="38"/>
    </row>
    <row r="129" spans="12:30" x14ac:dyDescent="0.25">
      <c r="L129" s="17"/>
      <c r="M129" s="20"/>
      <c r="N129" s="21"/>
      <c r="O129" s="21"/>
      <c r="P129" s="21"/>
      <c r="Q129" s="17"/>
      <c r="R129" s="17"/>
      <c r="S129" s="35"/>
      <c r="T129" s="38"/>
    </row>
    <row r="130" spans="12:30" x14ac:dyDescent="0.25">
      <c r="L130" s="17"/>
      <c r="M130" s="20"/>
      <c r="N130" s="21"/>
      <c r="O130" s="21"/>
      <c r="P130" s="21"/>
      <c r="Q130" s="17"/>
      <c r="R130" s="17"/>
      <c r="S130" s="35"/>
      <c r="T130" s="38"/>
    </row>
    <row r="131" spans="12:30" x14ac:dyDescent="0.25">
      <c r="L131" s="17"/>
      <c r="M131" s="20"/>
      <c r="N131" s="21"/>
      <c r="O131" s="21"/>
      <c r="P131" s="21"/>
      <c r="Q131" s="17"/>
      <c r="R131" s="17"/>
      <c r="S131" s="35"/>
      <c r="T131" s="38"/>
      <c r="AB131" s="21"/>
      <c r="AC131" s="21"/>
      <c r="AD131" s="21"/>
    </row>
    <row r="132" spans="12:30" x14ac:dyDescent="0.25">
      <c r="L132" s="17"/>
      <c r="M132" s="20"/>
      <c r="N132" s="21"/>
      <c r="O132" s="21"/>
      <c r="P132" s="21"/>
      <c r="Q132" s="17"/>
      <c r="R132" s="17"/>
      <c r="S132" s="35"/>
      <c r="T132" s="38"/>
    </row>
    <row r="133" spans="12:30" x14ac:dyDescent="0.25">
      <c r="L133" s="17"/>
      <c r="M133" s="20"/>
      <c r="N133" s="21"/>
      <c r="O133" s="21"/>
      <c r="P133" s="21"/>
      <c r="Q133" s="17"/>
      <c r="R133" s="17"/>
      <c r="S133" s="35"/>
      <c r="T133" s="38"/>
      <c r="AB133" s="72">
        <f>P133-AB131</f>
        <v>0</v>
      </c>
    </row>
    <row r="134" spans="12:30" x14ac:dyDescent="0.25">
      <c r="L134" s="17"/>
      <c r="M134" s="20"/>
      <c r="N134" s="21"/>
      <c r="O134" s="21"/>
      <c r="P134" s="21"/>
      <c r="Q134" s="17"/>
      <c r="R134" s="17"/>
      <c r="S134" s="35"/>
      <c r="T134" s="38"/>
    </row>
    <row r="135" spans="12:30" x14ac:dyDescent="0.25">
      <c r="L135" s="17"/>
      <c r="M135" s="20"/>
      <c r="N135" s="21"/>
      <c r="O135" s="21"/>
      <c r="P135" s="21"/>
      <c r="Q135" s="17"/>
      <c r="R135" s="17"/>
      <c r="S135" s="35"/>
      <c r="T135" s="38"/>
    </row>
    <row r="136" spans="12:30" x14ac:dyDescent="0.25">
      <c r="L136" s="17"/>
      <c r="M136" s="20"/>
      <c r="N136" s="21"/>
      <c r="O136" s="21"/>
      <c r="P136" s="21"/>
      <c r="Q136" s="17"/>
      <c r="R136" s="17"/>
      <c r="S136" s="35"/>
      <c r="T136" s="38"/>
    </row>
    <row r="137" spans="12:30" x14ac:dyDescent="0.25">
      <c r="L137" s="17"/>
      <c r="M137" s="20"/>
      <c r="N137" s="21"/>
      <c r="O137" s="21"/>
      <c r="P137" s="21"/>
      <c r="Q137" s="17"/>
      <c r="R137" s="17"/>
      <c r="S137" s="35"/>
      <c r="T137" s="38"/>
    </row>
    <row r="138" spans="12:30" x14ac:dyDescent="0.25">
      <c r="L138" s="17"/>
      <c r="M138" s="20"/>
      <c r="N138" s="21"/>
      <c r="O138" s="21"/>
      <c r="P138" s="21"/>
      <c r="Q138" s="17"/>
      <c r="R138" s="17"/>
      <c r="S138" s="35"/>
      <c r="T138" s="38"/>
    </row>
    <row r="139" spans="12:30" x14ac:dyDescent="0.25">
      <c r="L139" s="17"/>
      <c r="M139" s="20"/>
      <c r="N139" s="21"/>
      <c r="O139" s="21"/>
      <c r="P139" s="21"/>
      <c r="Q139" s="17"/>
      <c r="R139" s="17"/>
      <c r="S139" s="35"/>
      <c r="T139" s="38"/>
    </row>
    <row r="140" spans="12:30" x14ac:dyDescent="0.25">
      <c r="L140" s="17"/>
      <c r="M140" s="20"/>
      <c r="N140" s="21"/>
      <c r="O140" s="21"/>
      <c r="P140" s="21"/>
      <c r="Q140" s="17"/>
      <c r="R140" s="17"/>
      <c r="S140" s="35"/>
      <c r="T140" s="38"/>
    </row>
    <row r="141" spans="12:30" x14ac:dyDescent="0.25">
      <c r="L141" s="17"/>
      <c r="M141" s="20"/>
      <c r="N141" s="21"/>
      <c r="O141" s="21"/>
      <c r="P141" s="21"/>
      <c r="Q141" s="17"/>
      <c r="R141" s="17"/>
      <c r="S141" s="35"/>
      <c r="T141" s="38"/>
    </row>
    <row r="142" spans="12:30" x14ac:dyDescent="0.25">
      <c r="L142" s="17"/>
      <c r="M142" s="20"/>
      <c r="N142" s="21"/>
      <c r="O142" s="21"/>
      <c r="P142" s="21"/>
      <c r="Q142" s="17"/>
      <c r="R142" s="17"/>
      <c r="S142" s="35"/>
      <c r="T142" s="38"/>
    </row>
    <row r="143" spans="12:30" x14ac:dyDescent="0.25">
      <c r="L143" s="17"/>
      <c r="M143" s="20"/>
      <c r="N143" s="21"/>
      <c r="O143" s="21"/>
      <c r="P143" s="21"/>
      <c r="Q143" s="17"/>
      <c r="R143" s="17"/>
      <c r="S143" s="35"/>
      <c r="T143" s="38"/>
    </row>
    <row r="144" spans="12:30" x14ac:dyDescent="0.25">
      <c r="L144" s="17"/>
      <c r="M144" s="20"/>
      <c r="N144" s="21"/>
      <c r="O144" s="21"/>
      <c r="P144" s="21"/>
      <c r="Q144" s="17"/>
      <c r="R144" s="17"/>
      <c r="S144" s="35"/>
      <c r="T144" s="38"/>
    </row>
    <row r="145" spans="12:20" x14ac:dyDescent="0.25">
      <c r="L145" s="17"/>
      <c r="M145" s="20"/>
      <c r="N145" s="21"/>
      <c r="O145" s="21"/>
      <c r="P145" s="21"/>
      <c r="Q145" s="17"/>
      <c r="R145" s="17"/>
      <c r="S145" s="35"/>
      <c r="T145" s="38"/>
    </row>
    <row r="146" spans="12:20" x14ac:dyDescent="0.25">
      <c r="L146" s="17"/>
      <c r="M146" s="20"/>
      <c r="N146" s="21"/>
      <c r="O146" s="21"/>
      <c r="P146" s="21"/>
      <c r="Q146" s="17"/>
      <c r="R146" s="17"/>
      <c r="S146" s="35"/>
      <c r="T146" s="38"/>
    </row>
    <row r="147" spans="12:20" x14ac:dyDescent="0.25">
      <c r="L147" s="17"/>
      <c r="M147" s="20"/>
      <c r="N147" s="21"/>
      <c r="O147" s="21"/>
      <c r="P147" s="21"/>
      <c r="Q147" s="17"/>
      <c r="R147" s="17"/>
      <c r="S147" s="35"/>
      <c r="T147" s="38"/>
    </row>
    <row r="148" spans="12:20" x14ac:dyDescent="0.25">
      <c r="L148" s="17"/>
      <c r="M148" s="20"/>
      <c r="N148" s="21"/>
      <c r="O148" s="21"/>
      <c r="P148" s="21"/>
      <c r="Q148" s="17"/>
      <c r="R148" s="17"/>
      <c r="S148" s="35"/>
      <c r="T148" s="38"/>
    </row>
    <row r="149" spans="12:20" x14ac:dyDescent="0.25">
      <c r="L149" s="17"/>
      <c r="M149" s="20"/>
      <c r="N149" s="21"/>
      <c r="O149" s="21"/>
      <c r="P149" s="21"/>
      <c r="Q149" s="17"/>
      <c r="R149" s="17"/>
      <c r="S149" s="35"/>
      <c r="T149" s="38"/>
    </row>
    <row r="150" spans="12:20" x14ac:dyDescent="0.25">
      <c r="L150" s="17"/>
      <c r="M150" s="20"/>
      <c r="N150" s="21"/>
      <c r="O150" s="21"/>
      <c r="P150" s="21"/>
      <c r="Q150" s="17"/>
      <c r="R150" s="17"/>
      <c r="S150" s="35"/>
      <c r="T150" s="38"/>
    </row>
    <row r="151" spans="12:20" x14ac:dyDescent="0.25">
      <c r="L151" s="17"/>
      <c r="M151" s="20"/>
      <c r="N151" s="21"/>
      <c r="O151" s="21"/>
      <c r="P151" s="21"/>
      <c r="Q151" s="17"/>
      <c r="R151" s="17"/>
      <c r="S151" s="35"/>
      <c r="T151" s="38"/>
    </row>
    <row r="152" spans="12:20" x14ac:dyDescent="0.25">
      <c r="L152" s="17"/>
      <c r="M152" s="20"/>
      <c r="N152" s="21"/>
      <c r="O152" s="21"/>
      <c r="P152" s="21"/>
      <c r="Q152" s="17"/>
      <c r="R152" s="17"/>
      <c r="S152" s="35"/>
      <c r="T152" s="38"/>
    </row>
    <row r="153" spans="12:20" x14ac:dyDescent="0.25">
      <c r="L153" s="17"/>
      <c r="M153" s="20"/>
      <c r="N153" s="21"/>
      <c r="O153" s="21"/>
      <c r="P153" s="21"/>
      <c r="Q153" s="17"/>
      <c r="R153" s="17"/>
      <c r="S153" s="35"/>
      <c r="T153" s="38"/>
    </row>
    <row r="154" spans="12:20" x14ac:dyDescent="0.25">
      <c r="L154" s="17"/>
      <c r="M154" s="20"/>
      <c r="N154" s="21"/>
      <c r="O154" s="21"/>
      <c r="P154" s="21"/>
      <c r="Q154" s="17"/>
      <c r="R154" s="17"/>
      <c r="S154" s="35"/>
      <c r="T154" s="38"/>
    </row>
    <row r="155" spans="12:20" x14ac:dyDescent="0.25">
      <c r="L155" s="17"/>
      <c r="M155" s="20"/>
      <c r="N155" s="21"/>
      <c r="O155" s="21"/>
      <c r="P155" s="21"/>
      <c r="Q155" s="17"/>
      <c r="R155" s="17"/>
      <c r="S155" s="35"/>
      <c r="T155" s="38"/>
    </row>
    <row r="156" spans="12:20" x14ac:dyDescent="0.25">
      <c r="L156" s="17"/>
      <c r="M156" s="20"/>
      <c r="N156" s="21"/>
      <c r="O156" s="21"/>
      <c r="P156" s="21"/>
      <c r="Q156" s="17"/>
      <c r="R156" s="17"/>
      <c r="S156" s="35"/>
      <c r="T156" s="38"/>
    </row>
    <row r="157" spans="12:20" x14ac:dyDescent="0.25">
      <c r="L157" s="17"/>
      <c r="M157" s="20"/>
      <c r="N157" s="21"/>
      <c r="O157" s="21"/>
      <c r="P157" s="21"/>
      <c r="Q157" s="17"/>
      <c r="R157" s="17"/>
      <c r="S157" s="35"/>
      <c r="T157" s="38"/>
    </row>
    <row r="158" spans="12:20" x14ac:dyDescent="0.25">
      <c r="L158" s="17"/>
      <c r="M158" s="20"/>
      <c r="N158" s="21"/>
      <c r="O158" s="21"/>
      <c r="P158" s="21"/>
      <c r="Q158" s="17"/>
      <c r="R158" s="17"/>
      <c r="S158" s="35"/>
      <c r="T158" s="38"/>
    </row>
    <row r="159" spans="12:20" x14ac:dyDescent="0.25">
      <c r="L159" s="17"/>
      <c r="M159" s="20"/>
      <c r="N159" s="21"/>
      <c r="O159" s="21"/>
      <c r="P159" s="21"/>
      <c r="Q159" s="17"/>
      <c r="R159" s="17"/>
      <c r="S159" s="35"/>
      <c r="T159" s="38"/>
    </row>
    <row r="160" spans="12:20" x14ac:dyDescent="0.25">
      <c r="L160" s="17"/>
      <c r="M160" s="20"/>
      <c r="N160" s="21"/>
      <c r="O160" s="21"/>
      <c r="P160" s="21"/>
      <c r="Q160" s="17"/>
      <c r="R160" s="17"/>
      <c r="S160" s="35"/>
      <c r="T160" s="38"/>
    </row>
    <row r="161" spans="12:20" x14ac:dyDescent="0.25">
      <c r="L161" s="17"/>
      <c r="M161" s="20"/>
      <c r="N161" s="21"/>
      <c r="O161" s="21"/>
      <c r="P161" s="21"/>
      <c r="Q161" s="17"/>
      <c r="R161" s="17"/>
      <c r="S161" s="35"/>
      <c r="T161" s="38"/>
    </row>
    <row r="162" spans="12:20" x14ac:dyDescent="0.25">
      <c r="L162" s="17"/>
      <c r="M162" s="20"/>
      <c r="N162" s="21"/>
      <c r="O162" s="21"/>
      <c r="P162" s="21"/>
      <c r="Q162" s="17"/>
      <c r="R162" s="17"/>
      <c r="S162" s="35"/>
      <c r="T162" s="38"/>
    </row>
    <row r="163" spans="12:20" x14ac:dyDescent="0.25">
      <c r="L163" s="17"/>
      <c r="M163" s="20"/>
      <c r="N163" s="21"/>
      <c r="O163" s="21"/>
      <c r="P163" s="21"/>
      <c r="Q163" s="17"/>
      <c r="R163" s="17"/>
      <c r="S163" s="35"/>
      <c r="T163" s="38"/>
    </row>
    <row r="164" spans="12:20" x14ac:dyDescent="0.25">
      <c r="L164" s="17"/>
      <c r="M164" s="20"/>
      <c r="N164" s="21"/>
      <c r="O164" s="21"/>
      <c r="P164" s="21"/>
      <c r="Q164" s="17"/>
      <c r="R164" s="17"/>
      <c r="S164" s="35"/>
      <c r="T164" s="38"/>
    </row>
    <row r="165" spans="12:20" x14ac:dyDescent="0.25">
      <c r="L165" s="17"/>
      <c r="M165" s="20"/>
      <c r="N165" s="21"/>
      <c r="O165" s="21"/>
      <c r="P165" s="21"/>
      <c r="Q165" s="17"/>
      <c r="R165" s="17"/>
      <c r="S165" s="35"/>
      <c r="T165" s="38"/>
    </row>
    <row r="166" spans="12:20" x14ac:dyDescent="0.25">
      <c r="L166" s="17"/>
      <c r="M166" s="20"/>
      <c r="N166" s="21"/>
      <c r="O166" s="21"/>
      <c r="P166" s="21"/>
      <c r="Q166" s="17"/>
      <c r="R166" s="17"/>
      <c r="S166" s="35"/>
      <c r="T166" s="38"/>
    </row>
    <row r="167" spans="12:20" x14ac:dyDescent="0.25">
      <c r="L167" s="17"/>
      <c r="M167" s="20"/>
      <c r="N167" s="21"/>
      <c r="O167" s="21"/>
      <c r="P167" s="21"/>
      <c r="Q167" s="17"/>
      <c r="R167" s="17"/>
      <c r="S167" s="35"/>
      <c r="T167" s="38"/>
    </row>
    <row r="168" spans="12:20" x14ac:dyDescent="0.25">
      <c r="L168" s="17"/>
      <c r="M168" s="20"/>
      <c r="N168" s="21"/>
      <c r="O168" s="21"/>
      <c r="P168" s="21"/>
      <c r="Q168" s="17"/>
      <c r="R168" s="17"/>
      <c r="S168" s="35"/>
      <c r="T168" s="38"/>
    </row>
    <row r="169" spans="12:20" x14ac:dyDescent="0.25">
      <c r="L169" s="17"/>
      <c r="M169" s="20"/>
      <c r="N169" s="21"/>
      <c r="O169" s="21"/>
      <c r="P169" s="21"/>
      <c r="Q169" s="17"/>
      <c r="R169" s="17"/>
      <c r="S169" s="35"/>
      <c r="T169" s="38"/>
    </row>
    <row r="170" spans="12:20" x14ac:dyDescent="0.25">
      <c r="L170" s="17"/>
      <c r="M170" s="20"/>
      <c r="N170" s="21"/>
      <c r="O170" s="21"/>
      <c r="P170" s="21"/>
      <c r="Q170" s="17"/>
      <c r="R170" s="17"/>
      <c r="S170" s="35"/>
      <c r="T170" s="38"/>
    </row>
    <row r="171" spans="12:20" x14ac:dyDescent="0.25">
      <c r="L171" s="17"/>
      <c r="M171" s="20"/>
      <c r="N171" s="21"/>
      <c r="O171" s="21"/>
      <c r="P171" s="21"/>
      <c r="Q171" s="17"/>
      <c r="R171" s="17"/>
      <c r="S171" s="35"/>
      <c r="T171" s="38"/>
    </row>
    <row r="172" spans="12:20" x14ac:dyDescent="0.25">
      <c r="L172" s="17"/>
      <c r="M172" s="20"/>
      <c r="N172" s="21"/>
      <c r="O172" s="21"/>
      <c r="P172" s="21"/>
      <c r="Q172" s="17"/>
      <c r="R172" s="17"/>
      <c r="S172" s="35"/>
      <c r="T172" s="38"/>
    </row>
    <row r="173" spans="12:20" x14ac:dyDescent="0.25">
      <c r="L173" s="17"/>
      <c r="M173" s="20"/>
      <c r="N173" s="21"/>
      <c r="O173" s="21"/>
      <c r="P173" s="21"/>
      <c r="Q173" s="17"/>
      <c r="R173" s="17"/>
      <c r="S173" s="35"/>
      <c r="T173" s="38"/>
    </row>
    <row r="174" spans="12:20" x14ac:dyDescent="0.25">
      <c r="L174" s="17"/>
      <c r="M174" s="20"/>
      <c r="N174" s="21"/>
      <c r="O174" s="21"/>
      <c r="P174" s="21"/>
      <c r="Q174" s="17"/>
      <c r="R174" s="17"/>
      <c r="S174" s="35"/>
      <c r="T174" s="38"/>
    </row>
    <row r="175" spans="12:20" x14ac:dyDescent="0.25">
      <c r="L175" s="17"/>
      <c r="M175" s="20"/>
      <c r="N175" s="21"/>
      <c r="O175" s="21"/>
      <c r="P175" s="21"/>
      <c r="Q175" s="17"/>
      <c r="R175" s="17"/>
      <c r="S175" s="35"/>
      <c r="T175" s="38"/>
    </row>
    <row r="176" spans="12:20" x14ac:dyDescent="0.25">
      <c r="L176" s="17"/>
      <c r="M176" s="20"/>
      <c r="N176" s="21"/>
      <c r="O176" s="21"/>
      <c r="P176" s="21"/>
      <c r="Q176" s="17"/>
      <c r="R176" s="17"/>
      <c r="S176" s="35"/>
      <c r="T176" s="38"/>
    </row>
    <row r="177" spans="12:20" x14ac:dyDescent="0.25">
      <c r="L177" s="17"/>
      <c r="M177" s="20"/>
      <c r="N177" s="21"/>
      <c r="O177" s="21"/>
      <c r="P177" s="21"/>
      <c r="Q177" s="17"/>
      <c r="R177" s="17"/>
      <c r="S177" s="35"/>
      <c r="T177" s="38"/>
    </row>
    <row r="178" spans="12:20" x14ac:dyDescent="0.25">
      <c r="L178" s="17"/>
      <c r="M178" s="20"/>
      <c r="N178" s="21"/>
      <c r="O178" s="21"/>
      <c r="P178" s="21"/>
      <c r="Q178" s="17"/>
      <c r="R178" s="17"/>
      <c r="S178" s="35"/>
      <c r="T178" s="38"/>
    </row>
    <row r="179" spans="12:20" x14ac:dyDescent="0.25">
      <c r="L179" s="17"/>
      <c r="M179" s="20"/>
      <c r="N179" s="21"/>
      <c r="O179" s="21"/>
      <c r="P179" s="21"/>
      <c r="Q179" s="17"/>
      <c r="R179" s="17"/>
      <c r="S179" s="35"/>
      <c r="T179" s="38"/>
    </row>
    <row r="180" spans="12:20" x14ac:dyDescent="0.25">
      <c r="L180" s="17"/>
      <c r="M180" s="20"/>
      <c r="N180" s="21"/>
      <c r="O180" s="21"/>
      <c r="P180" s="21"/>
      <c r="Q180" s="17"/>
      <c r="R180" s="17"/>
      <c r="S180" s="35"/>
      <c r="T180" s="38"/>
    </row>
    <row r="181" spans="12:20" x14ac:dyDescent="0.25">
      <c r="L181" s="17"/>
      <c r="M181" s="20"/>
      <c r="N181" s="21"/>
      <c r="O181" s="21"/>
      <c r="P181" s="21"/>
      <c r="Q181" s="17"/>
      <c r="R181" s="17"/>
      <c r="S181" s="35"/>
      <c r="T181" s="38"/>
    </row>
    <row r="182" spans="12:20" x14ac:dyDescent="0.25">
      <c r="L182" s="17"/>
      <c r="M182" s="20"/>
      <c r="N182" s="21"/>
      <c r="O182" s="21"/>
      <c r="P182" s="21"/>
      <c r="Q182" s="17"/>
      <c r="R182" s="17"/>
      <c r="S182" s="35"/>
      <c r="T182" s="38"/>
    </row>
    <row r="183" spans="12:20" x14ac:dyDescent="0.25">
      <c r="L183" s="17"/>
      <c r="M183" s="20"/>
      <c r="N183" s="21"/>
      <c r="O183" s="21"/>
      <c r="P183" s="21"/>
      <c r="Q183" s="17"/>
      <c r="R183" s="17"/>
      <c r="S183" s="35"/>
      <c r="T183" s="38"/>
    </row>
    <row r="184" spans="12:20" x14ac:dyDescent="0.25">
      <c r="L184" s="17"/>
      <c r="M184" s="20"/>
      <c r="N184" s="21"/>
      <c r="O184" s="21"/>
      <c r="P184" s="21"/>
      <c r="Q184" s="17"/>
      <c r="R184" s="17"/>
      <c r="S184" s="35"/>
      <c r="T184" s="38"/>
    </row>
    <row r="185" spans="12:20" x14ac:dyDescent="0.25">
      <c r="L185" s="17"/>
      <c r="M185" s="20"/>
      <c r="N185" s="21"/>
      <c r="O185" s="21"/>
      <c r="P185" s="21"/>
      <c r="Q185" s="17"/>
      <c r="R185" s="17"/>
      <c r="S185" s="35"/>
      <c r="T185" s="38"/>
    </row>
    <row r="186" spans="12:20" x14ac:dyDescent="0.25">
      <c r="L186" s="17"/>
      <c r="M186" s="20"/>
      <c r="N186" s="21"/>
      <c r="O186" s="21"/>
      <c r="P186" s="21"/>
      <c r="Q186" s="17"/>
      <c r="R186" s="17"/>
      <c r="S186" s="35"/>
      <c r="T186" s="38"/>
    </row>
    <row r="187" spans="12:20" x14ac:dyDescent="0.25">
      <c r="L187" s="17"/>
      <c r="M187" s="20"/>
      <c r="N187" s="21"/>
      <c r="O187" s="21"/>
      <c r="P187" s="21"/>
      <c r="Q187" s="17"/>
      <c r="R187" s="17"/>
      <c r="S187" s="35"/>
      <c r="T187" s="38"/>
    </row>
    <row r="188" spans="12:20" x14ac:dyDescent="0.25">
      <c r="L188" s="17"/>
      <c r="M188" s="20"/>
      <c r="N188" s="21"/>
      <c r="O188" s="21"/>
      <c r="P188" s="21"/>
      <c r="Q188" s="17"/>
      <c r="R188" s="17"/>
      <c r="S188" s="35"/>
      <c r="T188" s="38"/>
    </row>
    <row r="189" spans="12:20" x14ac:dyDescent="0.25">
      <c r="L189" s="17"/>
      <c r="M189" s="20"/>
      <c r="N189" s="21"/>
      <c r="O189" s="21"/>
      <c r="P189" s="21"/>
      <c r="Q189" s="17"/>
      <c r="R189" s="17"/>
      <c r="S189" s="35"/>
      <c r="T189" s="38"/>
    </row>
    <row r="190" spans="12:20" x14ac:dyDescent="0.25">
      <c r="L190" s="17"/>
      <c r="M190" s="20"/>
      <c r="N190" s="21"/>
      <c r="O190" s="21"/>
      <c r="P190" s="21"/>
      <c r="Q190" s="17"/>
      <c r="R190" s="17"/>
      <c r="S190" s="35"/>
      <c r="T190" s="38"/>
    </row>
    <row r="191" spans="12:20" x14ac:dyDescent="0.25">
      <c r="L191" s="17"/>
      <c r="M191" s="20"/>
      <c r="N191" s="21"/>
      <c r="O191" s="21"/>
      <c r="P191" s="21"/>
      <c r="Q191" s="17"/>
      <c r="R191" s="17"/>
      <c r="S191" s="35"/>
      <c r="T191" s="38"/>
    </row>
    <row r="192" spans="12:20" x14ac:dyDescent="0.25">
      <c r="L192" s="17"/>
      <c r="M192" s="20"/>
      <c r="N192" s="21"/>
      <c r="O192" s="21"/>
      <c r="P192" s="21"/>
      <c r="Q192" s="17"/>
      <c r="R192" s="17"/>
      <c r="S192" s="35"/>
      <c r="T192" s="38"/>
    </row>
    <row r="193" spans="12:20" x14ac:dyDescent="0.25">
      <c r="L193" s="17"/>
      <c r="M193" s="20"/>
      <c r="N193" s="21"/>
      <c r="O193" s="21"/>
      <c r="P193" s="21"/>
      <c r="Q193" s="17"/>
      <c r="R193" s="17"/>
      <c r="S193" s="35"/>
      <c r="T193" s="38"/>
    </row>
    <row r="194" spans="12:20" x14ac:dyDescent="0.25">
      <c r="L194" s="17"/>
      <c r="M194" s="20"/>
      <c r="N194" s="21"/>
      <c r="O194" s="21"/>
      <c r="P194" s="21"/>
      <c r="Q194" s="17"/>
      <c r="R194" s="17"/>
      <c r="S194" s="35"/>
      <c r="T194" s="38"/>
    </row>
    <row r="195" spans="12:20" x14ac:dyDescent="0.25">
      <c r="L195" s="17"/>
      <c r="M195" s="20"/>
      <c r="N195" s="21"/>
      <c r="O195" s="21"/>
      <c r="P195" s="21"/>
      <c r="Q195" s="17"/>
      <c r="R195" s="17"/>
      <c r="S195" s="35"/>
      <c r="T195" s="38"/>
    </row>
    <row r="196" spans="12:20" x14ac:dyDescent="0.25">
      <c r="L196" s="17"/>
      <c r="M196" s="20"/>
      <c r="N196" s="21"/>
      <c r="O196" s="21"/>
      <c r="P196" s="21"/>
      <c r="Q196" s="17"/>
      <c r="R196" s="17"/>
      <c r="S196" s="35"/>
      <c r="T196" s="38"/>
    </row>
    <row r="197" spans="12:20" x14ac:dyDescent="0.25">
      <c r="L197" s="17"/>
      <c r="M197" s="20"/>
      <c r="N197" s="21"/>
      <c r="O197" s="21"/>
      <c r="P197" s="21"/>
      <c r="Q197" s="17"/>
      <c r="R197" s="17"/>
      <c r="S197" s="35"/>
      <c r="T197" s="38"/>
    </row>
    <row r="198" spans="12:20" x14ac:dyDescent="0.25">
      <c r="L198" s="17"/>
      <c r="M198" s="20"/>
      <c r="N198" s="21"/>
      <c r="O198" s="21"/>
      <c r="P198" s="21"/>
      <c r="Q198" s="17"/>
      <c r="R198" s="17"/>
      <c r="S198" s="35"/>
      <c r="T198" s="38"/>
    </row>
    <row r="199" spans="12:20" x14ac:dyDescent="0.25">
      <c r="L199" s="17"/>
      <c r="M199" s="20"/>
      <c r="N199" s="21"/>
      <c r="O199" s="21"/>
      <c r="P199" s="21"/>
      <c r="Q199" s="17"/>
      <c r="R199" s="17"/>
      <c r="S199" s="35"/>
      <c r="T199" s="38"/>
    </row>
    <row r="200" spans="12:20" x14ac:dyDescent="0.25">
      <c r="L200" s="17"/>
      <c r="M200" s="20"/>
      <c r="N200" s="21"/>
      <c r="O200" s="21"/>
      <c r="P200" s="21"/>
      <c r="Q200" s="17"/>
      <c r="R200" s="17"/>
      <c r="S200" s="35"/>
      <c r="T200" s="38"/>
    </row>
    <row r="201" spans="12:20" x14ac:dyDescent="0.25">
      <c r="L201" s="17"/>
      <c r="M201" s="20"/>
      <c r="N201" s="21"/>
      <c r="O201" s="21"/>
      <c r="P201" s="21"/>
      <c r="Q201" s="17"/>
      <c r="R201" s="17"/>
      <c r="S201" s="35"/>
      <c r="T201" s="38"/>
    </row>
    <row r="202" spans="12:20" x14ac:dyDescent="0.25">
      <c r="L202" s="17"/>
      <c r="M202" s="20"/>
      <c r="N202" s="21"/>
      <c r="O202" s="21"/>
      <c r="P202" s="21"/>
      <c r="Q202" s="17"/>
      <c r="R202" s="17"/>
      <c r="S202" s="35"/>
      <c r="T202" s="38"/>
    </row>
    <row r="203" spans="12:20" x14ac:dyDescent="0.25">
      <c r="L203" s="17"/>
      <c r="M203" s="20"/>
      <c r="N203" s="21"/>
      <c r="O203" s="21"/>
      <c r="P203" s="21"/>
      <c r="Q203" s="17"/>
      <c r="R203" s="17"/>
      <c r="S203" s="35"/>
      <c r="T203" s="38"/>
    </row>
    <row r="204" spans="12:20" x14ac:dyDescent="0.25">
      <c r="L204" s="17"/>
      <c r="M204" s="20"/>
      <c r="N204" s="21"/>
      <c r="O204" s="21"/>
      <c r="P204" s="21"/>
      <c r="Q204" s="17"/>
      <c r="R204" s="17"/>
      <c r="S204" s="35"/>
      <c r="T204" s="38"/>
    </row>
    <row r="205" spans="12:20" x14ac:dyDescent="0.25">
      <c r="L205" s="17"/>
      <c r="M205" s="20"/>
      <c r="N205" s="21"/>
      <c r="O205" s="21"/>
      <c r="P205" s="21"/>
      <c r="Q205" s="17"/>
      <c r="R205" s="17"/>
      <c r="S205" s="35"/>
      <c r="T205" s="38"/>
    </row>
    <row r="206" spans="12:20" x14ac:dyDescent="0.25">
      <c r="L206" s="17"/>
      <c r="M206" s="20"/>
      <c r="N206" s="21"/>
      <c r="O206" s="21"/>
      <c r="P206" s="21"/>
      <c r="Q206" s="17"/>
      <c r="R206" s="17"/>
      <c r="S206" s="35"/>
      <c r="T206" s="38"/>
    </row>
    <row r="207" spans="12:20" x14ac:dyDescent="0.25">
      <c r="L207" s="17"/>
      <c r="M207" s="20"/>
      <c r="N207" s="21"/>
      <c r="O207" s="21"/>
      <c r="P207" s="21"/>
      <c r="Q207" s="17"/>
      <c r="R207" s="17"/>
      <c r="S207" s="35"/>
      <c r="T207" s="38"/>
    </row>
    <row r="208" spans="12:20" x14ac:dyDescent="0.25">
      <c r="L208" s="17"/>
      <c r="M208" s="20"/>
      <c r="N208" s="21"/>
      <c r="O208" s="21"/>
      <c r="P208" s="21"/>
      <c r="Q208" s="17"/>
      <c r="R208" s="17"/>
      <c r="S208" s="35"/>
      <c r="T208" s="38"/>
    </row>
    <row r="209" spans="12:20" x14ac:dyDescent="0.25">
      <c r="L209" s="17"/>
      <c r="M209" s="20"/>
      <c r="N209" s="21"/>
      <c r="O209" s="21"/>
      <c r="P209" s="21"/>
      <c r="Q209" s="17"/>
      <c r="R209" s="17"/>
      <c r="S209" s="35"/>
      <c r="T209" s="38"/>
    </row>
    <row r="210" spans="12:20" x14ac:dyDescent="0.25">
      <c r="L210" s="17"/>
      <c r="M210" s="20"/>
      <c r="N210" s="21"/>
      <c r="O210" s="21"/>
      <c r="P210" s="21"/>
      <c r="Q210" s="17"/>
      <c r="R210" s="17"/>
      <c r="S210" s="35"/>
      <c r="T210" s="38"/>
    </row>
    <row r="211" spans="12:20" x14ac:dyDescent="0.25">
      <c r="L211" s="17"/>
      <c r="M211" s="20"/>
      <c r="N211" s="21"/>
      <c r="O211" s="21"/>
      <c r="P211" s="21"/>
      <c r="Q211" s="17"/>
      <c r="R211" s="17"/>
      <c r="S211" s="35"/>
      <c r="T211" s="38"/>
    </row>
    <row r="212" spans="12:20" x14ac:dyDescent="0.25">
      <c r="L212" s="17"/>
      <c r="M212" s="20"/>
      <c r="N212" s="21"/>
      <c r="O212" s="21"/>
      <c r="P212" s="21"/>
      <c r="Q212" s="17"/>
      <c r="R212" s="17"/>
      <c r="S212" s="35"/>
      <c r="T212" s="38"/>
    </row>
    <row r="213" spans="12:20" x14ac:dyDescent="0.25">
      <c r="L213" s="17"/>
      <c r="M213" s="20"/>
      <c r="N213" s="21"/>
      <c r="O213" s="21"/>
      <c r="P213" s="21"/>
      <c r="Q213" s="17"/>
      <c r="R213" s="17"/>
      <c r="S213" s="35"/>
      <c r="T213" s="38"/>
    </row>
    <row r="214" spans="12:20" x14ac:dyDescent="0.25">
      <c r="L214" s="17"/>
      <c r="M214" s="20"/>
      <c r="N214" s="21"/>
      <c r="O214" s="21"/>
      <c r="P214" s="21"/>
      <c r="Q214" s="17"/>
      <c r="R214" s="17"/>
      <c r="S214" s="35"/>
      <c r="T214" s="38"/>
    </row>
    <row r="215" spans="12:20" x14ac:dyDescent="0.25">
      <c r="L215" s="17"/>
      <c r="M215" s="20"/>
      <c r="N215" s="21"/>
      <c r="O215" s="21"/>
      <c r="P215" s="21"/>
      <c r="Q215" s="17"/>
      <c r="R215" s="17"/>
      <c r="S215" s="35"/>
      <c r="T215" s="38"/>
    </row>
    <row r="216" spans="12:20" x14ac:dyDescent="0.25">
      <c r="L216" s="17"/>
      <c r="M216" s="20"/>
      <c r="N216" s="21"/>
      <c r="O216" s="21"/>
      <c r="P216" s="21"/>
      <c r="Q216" s="17"/>
      <c r="R216" s="17"/>
      <c r="S216" s="35"/>
      <c r="T216" s="38"/>
    </row>
    <row r="217" spans="12:20" x14ac:dyDescent="0.25">
      <c r="L217" s="17"/>
      <c r="M217" s="20"/>
      <c r="N217" s="21"/>
      <c r="O217" s="21"/>
      <c r="P217" s="21"/>
      <c r="Q217" s="17"/>
      <c r="R217" s="17"/>
      <c r="S217" s="35"/>
      <c r="T217" s="38"/>
    </row>
    <row r="218" spans="12:20" x14ac:dyDescent="0.25">
      <c r="L218" s="17"/>
      <c r="M218" s="20"/>
      <c r="N218" s="21"/>
      <c r="O218" s="21"/>
      <c r="P218" s="21"/>
      <c r="Q218" s="17"/>
      <c r="R218" s="17"/>
      <c r="S218" s="35"/>
      <c r="T218" s="38"/>
    </row>
    <row r="219" spans="12:20" x14ac:dyDescent="0.25">
      <c r="L219" s="17"/>
      <c r="M219" s="20"/>
      <c r="N219" s="21"/>
      <c r="O219" s="21"/>
      <c r="P219" s="21"/>
      <c r="Q219" s="17"/>
      <c r="R219" s="17"/>
      <c r="S219" s="35"/>
      <c r="T219" s="38"/>
    </row>
    <row r="220" spans="12:20" x14ac:dyDescent="0.25">
      <c r="L220" s="17"/>
      <c r="M220" s="20"/>
      <c r="N220" s="21"/>
      <c r="O220" s="21"/>
      <c r="P220" s="21"/>
      <c r="Q220" s="17"/>
      <c r="R220" s="17"/>
      <c r="S220" s="35"/>
      <c r="T220" s="38"/>
    </row>
    <row r="221" spans="12:20" x14ac:dyDescent="0.25">
      <c r="L221" s="17"/>
      <c r="M221" s="20"/>
      <c r="N221" s="21"/>
      <c r="O221" s="21"/>
      <c r="P221" s="21"/>
      <c r="Q221" s="17"/>
      <c r="R221" s="17"/>
      <c r="S221" s="35"/>
      <c r="T221" s="38"/>
    </row>
    <row r="222" spans="12:20" x14ac:dyDescent="0.25">
      <c r="L222" s="17"/>
      <c r="M222" s="20"/>
      <c r="N222" s="21"/>
      <c r="O222" s="21"/>
      <c r="P222" s="21"/>
      <c r="Q222" s="17"/>
      <c r="R222" s="17"/>
      <c r="S222" s="35"/>
      <c r="T222" s="38"/>
    </row>
    <row r="223" spans="12:20" x14ac:dyDescent="0.25">
      <c r="L223" s="17"/>
      <c r="M223" s="20"/>
      <c r="N223" s="21"/>
      <c r="O223" s="21"/>
      <c r="P223" s="21"/>
      <c r="Q223" s="17"/>
      <c r="R223" s="17"/>
      <c r="S223" s="35"/>
      <c r="T223" s="38"/>
    </row>
    <row r="224" spans="12:20" x14ac:dyDescent="0.25">
      <c r="L224" s="17"/>
      <c r="M224" s="20"/>
      <c r="N224" s="21"/>
      <c r="O224" s="21"/>
      <c r="P224" s="21"/>
      <c r="Q224" s="17"/>
      <c r="R224" s="17"/>
      <c r="S224" s="35"/>
      <c r="T224" s="38"/>
    </row>
    <row r="225" spans="12:20" x14ac:dyDescent="0.25">
      <c r="L225" s="17"/>
      <c r="M225" s="20"/>
      <c r="N225" s="21"/>
      <c r="O225" s="21"/>
      <c r="P225" s="21"/>
      <c r="Q225" s="17"/>
      <c r="R225" s="17"/>
      <c r="S225" s="35"/>
      <c r="T225" s="38"/>
    </row>
    <row r="226" spans="12:20" x14ac:dyDescent="0.25">
      <c r="L226" s="17"/>
      <c r="M226" s="20"/>
      <c r="N226" s="21"/>
      <c r="O226" s="21"/>
      <c r="P226" s="21"/>
      <c r="Q226" s="17"/>
      <c r="R226" s="17"/>
      <c r="S226" s="35"/>
      <c r="T226" s="38"/>
    </row>
    <row r="227" spans="12:20" x14ac:dyDescent="0.25">
      <c r="L227" s="17"/>
      <c r="M227" s="20"/>
      <c r="N227" s="21"/>
      <c r="O227" s="21"/>
      <c r="P227" s="21"/>
      <c r="Q227" s="17"/>
      <c r="R227" s="17"/>
      <c r="S227" s="35"/>
      <c r="T227" s="38"/>
    </row>
    <row r="228" spans="12:20" x14ac:dyDescent="0.25">
      <c r="L228" s="17"/>
      <c r="M228" s="20"/>
      <c r="N228" s="21"/>
      <c r="O228" s="21"/>
      <c r="P228" s="21"/>
      <c r="Q228" s="17"/>
      <c r="R228" s="17"/>
      <c r="S228" s="35"/>
      <c r="T228" s="38"/>
    </row>
    <row r="229" spans="12:20" x14ac:dyDescent="0.25">
      <c r="L229" s="17"/>
      <c r="M229" s="20"/>
      <c r="N229" s="21"/>
      <c r="O229" s="21"/>
      <c r="P229" s="21"/>
      <c r="Q229" s="17"/>
      <c r="R229" s="17"/>
      <c r="S229" s="35"/>
      <c r="T229" s="38"/>
    </row>
    <row r="230" spans="12:20" x14ac:dyDescent="0.25">
      <c r="L230" s="17"/>
      <c r="M230" s="20"/>
      <c r="N230" s="21"/>
      <c r="O230" s="21"/>
      <c r="P230" s="21"/>
      <c r="Q230" s="17"/>
      <c r="R230" s="17"/>
      <c r="S230" s="35"/>
      <c r="T230" s="38"/>
    </row>
    <row r="231" spans="12:20" x14ac:dyDescent="0.25">
      <c r="L231" s="17"/>
      <c r="M231" s="20"/>
      <c r="N231" s="21"/>
      <c r="O231" s="21"/>
      <c r="P231" s="21"/>
      <c r="Q231" s="17"/>
      <c r="R231" s="17"/>
      <c r="S231" s="35"/>
      <c r="T231" s="38"/>
    </row>
    <row r="232" spans="12:20" x14ac:dyDescent="0.25">
      <c r="L232" s="17"/>
      <c r="M232" s="20"/>
      <c r="N232" s="21"/>
      <c r="O232" s="21"/>
      <c r="P232" s="21"/>
      <c r="Q232" s="17"/>
      <c r="R232" s="17"/>
      <c r="S232" s="35"/>
      <c r="T232" s="38"/>
    </row>
    <row r="233" spans="12:20" x14ac:dyDescent="0.25">
      <c r="L233" s="17"/>
      <c r="M233" s="20"/>
      <c r="N233" s="21"/>
      <c r="O233" s="21"/>
      <c r="P233" s="21"/>
      <c r="Q233" s="17"/>
      <c r="R233" s="17"/>
      <c r="S233" s="35"/>
      <c r="T233" s="38"/>
    </row>
    <row r="234" spans="12:20" x14ac:dyDescent="0.25">
      <c r="L234" s="17"/>
      <c r="M234" s="20"/>
      <c r="N234" s="21"/>
      <c r="O234" s="21"/>
      <c r="P234" s="21"/>
      <c r="Q234" s="17"/>
      <c r="R234" s="17"/>
      <c r="S234" s="35"/>
      <c r="T234" s="38"/>
    </row>
    <row r="235" spans="12:20" x14ac:dyDescent="0.25">
      <c r="L235" s="17"/>
      <c r="M235" s="20"/>
      <c r="N235" s="21"/>
      <c r="O235" s="21"/>
      <c r="P235" s="21"/>
      <c r="Q235" s="17"/>
      <c r="R235" s="17"/>
      <c r="S235" s="35"/>
      <c r="T235" s="38"/>
    </row>
    <row r="236" spans="12:20" x14ac:dyDescent="0.25">
      <c r="L236" s="17"/>
      <c r="M236" s="20"/>
      <c r="N236" s="21"/>
      <c r="O236" s="21"/>
      <c r="P236" s="21"/>
      <c r="Q236" s="17"/>
      <c r="R236" s="17"/>
      <c r="S236" s="35"/>
      <c r="T236" s="38"/>
    </row>
    <row r="237" spans="12:20" x14ac:dyDescent="0.25">
      <c r="L237" s="17"/>
      <c r="M237" s="20"/>
      <c r="N237" s="21"/>
      <c r="O237" s="21"/>
      <c r="P237" s="21"/>
      <c r="Q237" s="17"/>
      <c r="R237" s="17"/>
      <c r="S237" s="35"/>
      <c r="T237" s="38"/>
    </row>
    <row r="238" spans="12:20" x14ac:dyDescent="0.25">
      <c r="L238" s="17"/>
      <c r="M238" s="20"/>
      <c r="N238" s="21"/>
      <c r="O238" s="21"/>
      <c r="P238" s="21"/>
      <c r="Q238" s="17"/>
      <c r="R238" s="17"/>
      <c r="S238" s="35"/>
      <c r="T238" s="38"/>
    </row>
    <row r="239" spans="12:20" x14ac:dyDescent="0.25">
      <c r="L239" s="17"/>
      <c r="M239" s="20"/>
      <c r="N239" s="21"/>
      <c r="O239" s="21"/>
      <c r="P239" s="21"/>
      <c r="Q239" s="17"/>
      <c r="R239" s="17"/>
      <c r="S239" s="35"/>
      <c r="T239" s="38"/>
    </row>
    <row r="240" spans="12:20" x14ac:dyDescent="0.25">
      <c r="L240" s="17"/>
      <c r="M240" s="20"/>
      <c r="N240" s="21"/>
      <c r="O240" s="21"/>
      <c r="P240" s="21"/>
      <c r="Q240" s="17"/>
      <c r="R240" s="17"/>
      <c r="S240" s="35"/>
      <c r="T240" s="38"/>
    </row>
    <row r="241" spans="12:20" x14ac:dyDescent="0.25">
      <c r="L241" s="17"/>
      <c r="M241" s="20"/>
      <c r="N241" s="21"/>
      <c r="O241" s="21"/>
      <c r="P241" s="21"/>
      <c r="Q241" s="17"/>
      <c r="R241" s="17"/>
      <c r="S241" s="35"/>
      <c r="T241" s="38"/>
    </row>
    <row r="242" spans="12:20" x14ac:dyDescent="0.25">
      <c r="L242" s="17"/>
      <c r="M242" s="20"/>
      <c r="N242" s="21"/>
      <c r="O242" s="21"/>
      <c r="P242" s="21"/>
      <c r="Q242" s="17"/>
      <c r="R242" s="17"/>
      <c r="S242" s="35"/>
      <c r="T242" s="38"/>
    </row>
    <row r="243" spans="12:20" x14ac:dyDescent="0.25">
      <c r="L243" s="17"/>
      <c r="M243" s="20"/>
      <c r="N243" s="21"/>
      <c r="O243" s="21"/>
      <c r="P243" s="21"/>
      <c r="Q243" s="17"/>
      <c r="R243" s="17"/>
      <c r="S243" s="35"/>
      <c r="T243" s="38"/>
    </row>
    <row r="244" spans="12:20" x14ac:dyDescent="0.25">
      <c r="L244" s="17"/>
      <c r="M244" s="20"/>
      <c r="N244" s="21"/>
      <c r="O244" s="21"/>
      <c r="P244" s="21"/>
      <c r="Q244" s="17"/>
      <c r="R244" s="17"/>
      <c r="S244" s="35"/>
      <c r="T244" s="38"/>
    </row>
    <row r="245" spans="12:20" x14ac:dyDescent="0.25">
      <c r="L245" s="17"/>
      <c r="M245" s="20"/>
      <c r="N245" s="21"/>
      <c r="O245" s="21"/>
      <c r="P245" s="21"/>
      <c r="Q245" s="17"/>
      <c r="R245" s="17"/>
      <c r="S245" s="35"/>
      <c r="T245" s="38"/>
    </row>
    <row r="246" spans="12:20" x14ac:dyDescent="0.25">
      <c r="L246" s="17"/>
      <c r="M246" s="20"/>
      <c r="N246" s="21"/>
      <c r="O246" s="21"/>
      <c r="P246" s="21"/>
      <c r="Q246" s="17"/>
      <c r="R246" s="17"/>
      <c r="S246" s="35"/>
      <c r="T246" s="38"/>
    </row>
    <row r="247" spans="12:20" x14ac:dyDescent="0.25">
      <c r="L247" s="17"/>
      <c r="M247" s="20"/>
      <c r="N247" s="21"/>
      <c r="O247" s="21"/>
      <c r="P247" s="21"/>
      <c r="Q247" s="17"/>
      <c r="R247" s="17"/>
      <c r="S247" s="35"/>
      <c r="T247" s="38"/>
    </row>
    <row r="248" spans="12:20" x14ac:dyDescent="0.25">
      <c r="L248" s="17"/>
      <c r="M248" s="20"/>
      <c r="N248" s="21"/>
      <c r="O248" s="21"/>
      <c r="P248" s="21"/>
      <c r="Q248" s="17"/>
      <c r="R248" s="17"/>
      <c r="S248" s="35"/>
      <c r="T248" s="38"/>
    </row>
    <row r="249" spans="12:20" x14ac:dyDescent="0.25">
      <c r="L249" s="17"/>
      <c r="M249" s="20"/>
      <c r="N249" s="21"/>
      <c r="O249" s="21"/>
      <c r="P249" s="21"/>
      <c r="Q249" s="17"/>
      <c r="R249" s="17"/>
      <c r="S249" s="35"/>
      <c r="T249" s="38"/>
    </row>
    <row r="250" spans="12:20" x14ac:dyDescent="0.25">
      <c r="L250" s="17"/>
      <c r="M250" s="20"/>
      <c r="N250" s="21"/>
      <c r="O250" s="21"/>
      <c r="P250" s="21"/>
      <c r="Q250" s="17"/>
      <c r="R250" s="17"/>
      <c r="S250" s="35"/>
      <c r="T250" s="38"/>
    </row>
    <row r="251" spans="12:20" x14ac:dyDescent="0.25">
      <c r="L251" s="17"/>
      <c r="M251" s="20"/>
      <c r="N251" s="21"/>
      <c r="O251" s="21"/>
      <c r="P251" s="21"/>
      <c r="Q251" s="17"/>
      <c r="R251" s="17"/>
      <c r="S251" s="35"/>
      <c r="T251" s="38"/>
    </row>
    <row r="252" spans="12:20" x14ac:dyDescent="0.25">
      <c r="L252" s="17"/>
      <c r="M252" s="20"/>
      <c r="N252" s="21"/>
      <c r="O252" s="21"/>
      <c r="P252" s="21"/>
      <c r="Q252" s="17"/>
      <c r="R252" s="17"/>
      <c r="S252" s="35"/>
      <c r="T252" s="38"/>
    </row>
    <row r="253" spans="12:20" x14ac:dyDescent="0.25">
      <c r="L253" s="17"/>
      <c r="M253" s="20"/>
      <c r="N253" s="21"/>
      <c r="O253" s="21"/>
      <c r="P253" s="21"/>
      <c r="Q253" s="17"/>
      <c r="R253" s="17"/>
      <c r="S253" s="35"/>
      <c r="T253" s="38"/>
    </row>
    <row r="254" spans="12:20" x14ac:dyDescent="0.25">
      <c r="L254" s="17"/>
      <c r="M254" s="20"/>
      <c r="N254" s="21"/>
      <c r="O254" s="21"/>
      <c r="P254" s="21"/>
      <c r="Q254" s="17"/>
      <c r="R254" s="17"/>
      <c r="S254" s="35"/>
      <c r="T254" s="38"/>
    </row>
    <row r="255" spans="12:20" x14ac:dyDescent="0.25">
      <c r="L255" s="17"/>
      <c r="M255" s="20"/>
      <c r="N255" s="21"/>
      <c r="O255" s="21"/>
      <c r="P255" s="21"/>
      <c r="Q255" s="17"/>
      <c r="R255" s="17"/>
      <c r="S255" s="35"/>
      <c r="T255" s="38"/>
    </row>
    <row r="256" spans="12:20" x14ac:dyDescent="0.25">
      <c r="L256" s="17"/>
      <c r="M256" s="20"/>
      <c r="N256" s="21"/>
      <c r="O256" s="21"/>
      <c r="P256" s="21"/>
      <c r="Q256" s="17"/>
      <c r="R256" s="17"/>
      <c r="S256" s="35"/>
      <c r="T256" s="38"/>
    </row>
    <row r="257" spans="12:20" x14ac:dyDescent="0.25">
      <c r="L257" s="17"/>
      <c r="M257" s="20"/>
      <c r="N257" s="21"/>
      <c r="O257" s="21"/>
      <c r="P257" s="21"/>
      <c r="Q257" s="17"/>
      <c r="R257" s="17"/>
      <c r="S257" s="35"/>
      <c r="T257" s="38"/>
    </row>
    <row r="258" spans="12:20" x14ac:dyDescent="0.25">
      <c r="L258" s="17"/>
      <c r="M258" s="20"/>
      <c r="N258" s="21"/>
      <c r="O258" s="21"/>
      <c r="P258" s="21"/>
      <c r="Q258" s="17"/>
      <c r="R258" s="17"/>
      <c r="S258" s="35"/>
      <c r="T258" s="38"/>
    </row>
    <row r="259" spans="12:20" x14ac:dyDescent="0.25">
      <c r="L259" s="17"/>
      <c r="M259" s="20"/>
      <c r="N259" s="21"/>
      <c r="O259" s="21"/>
      <c r="P259" s="21"/>
      <c r="Q259" s="17"/>
      <c r="R259" s="17"/>
      <c r="S259" s="35"/>
      <c r="T259" s="38"/>
    </row>
    <row r="260" spans="12:20" x14ac:dyDescent="0.25">
      <c r="L260" s="17"/>
      <c r="M260" s="20"/>
      <c r="N260" s="21"/>
      <c r="O260" s="21"/>
      <c r="P260" s="21"/>
      <c r="Q260" s="17"/>
      <c r="R260" s="17"/>
      <c r="S260" s="35"/>
      <c r="T260" s="38"/>
    </row>
    <row r="261" spans="12:20" x14ac:dyDescent="0.25">
      <c r="L261" s="17"/>
      <c r="M261" s="20"/>
      <c r="N261" s="21"/>
      <c r="O261" s="21"/>
      <c r="P261" s="21"/>
      <c r="Q261" s="17"/>
      <c r="R261" s="17"/>
      <c r="S261" s="35"/>
      <c r="T261" s="38"/>
    </row>
    <row r="262" spans="12:20" x14ac:dyDescent="0.25">
      <c r="L262" s="17"/>
      <c r="M262" s="20"/>
      <c r="N262" s="21"/>
      <c r="O262" s="21"/>
      <c r="P262" s="21"/>
      <c r="Q262" s="17"/>
      <c r="R262" s="17"/>
      <c r="S262" s="35"/>
      <c r="T262" s="38"/>
    </row>
    <row r="263" spans="12:20" x14ac:dyDescent="0.25">
      <c r="L263" s="17"/>
      <c r="M263" s="20"/>
      <c r="N263" s="21"/>
      <c r="O263" s="21"/>
      <c r="P263" s="21"/>
      <c r="Q263" s="17"/>
      <c r="R263" s="17"/>
      <c r="S263" s="35"/>
      <c r="T263" s="38"/>
    </row>
    <row r="264" spans="12:20" x14ac:dyDescent="0.25">
      <c r="L264" s="17"/>
      <c r="M264" s="20"/>
      <c r="N264" s="21"/>
      <c r="O264" s="21"/>
      <c r="P264" s="21"/>
      <c r="Q264" s="17"/>
      <c r="R264" s="17"/>
      <c r="S264" s="35"/>
      <c r="T264" s="38"/>
    </row>
    <row r="265" spans="12:20" x14ac:dyDescent="0.25">
      <c r="L265" s="17"/>
      <c r="M265" s="20"/>
      <c r="N265" s="21"/>
      <c r="O265" s="21"/>
      <c r="P265" s="21"/>
      <c r="Q265" s="17"/>
      <c r="R265" s="17"/>
      <c r="S265" s="35"/>
      <c r="T265" s="38"/>
    </row>
    <row r="266" spans="12:20" x14ac:dyDescent="0.25">
      <c r="L266" s="17"/>
      <c r="M266" s="20"/>
      <c r="N266" s="21"/>
      <c r="O266" s="21"/>
      <c r="P266" s="21"/>
      <c r="Q266" s="17"/>
      <c r="R266" s="17"/>
      <c r="S266" s="35"/>
      <c r="T266" s="38"/>
    </row>
    <row r="267" spans="12:20" x14ac:dyDescent="0.25">
      <c r="L267" s="17"/>
      <c r="M267" s="20"/>
      <c r="N267" s="21"/>
      <c r="O267" s="21"/>
      <c r="P267" s="21"/>
      <c r="Q267" s="17"/>
      <c r="R267" s="17"/>
      <c r="S267" s="35"/>
      <c r="T267" s="38"/>
    </row>
    <row r="268" spans="12:20" x14ac:dyDescent="0.25">
      <c r="L268" s="17"/>
      <c r="M268" s="20"/>
      <c r="N268" s="21"/>
      <c r="O268" s="21"/>
      <c r="P268" s="21"/>
      <c r="Q268" s="17"/>
      <c r="R268" s="17"/>
      <c r="S268" s="35"/>
      <c r="T268" s="38"/>
    </row>
    <row r="269" spans="12:20" x14ac:dyDescent="0.25">
      <c r="L269" s="17"/>
      <c r="M269" s="20"/>
      <c r="N269" s="21"/>
      <c r="O269" s="21"/>
      <c r="P269" s="21"/>
      <c r="Q269" s="17"/>
      <c r="R269" s="17"/>
      <c r="S269" s="35"/>
      <c r="T269" s="38"/>
    </row>
    <row r="270" spans="12:20" x14ac:dyDescent="0.25">
      <c r="L270" s="17"/>
      <c r="M270" s="20"/>
      <c r="N270" s="21"/>
      <c r="O270" s="21"/>
      <c r="P270" s="21"/>
      <c r="Q270" s="17"/>
      <c r="R270" s="17"/>
      <c r="S270" s="35"/>
      <c r="T270" s="38"/>
    </row>
    <row r="271" spans="12:20" x14ac:dyDescent="0.25">
      <c r="L271" s="17"/>
      <c r="M271" s="20"/>
      <c r="N271" s="21"/>
      <c r="O271" s="21"/>
      <c r="P271" s="21"/>
      <c r="Q271" s="17"/>
      <c r="R271" s="17"/>
      <c r="S271" s="35"/>
      <c r="T271" s="38"/>
    </row>
    <row r="272" spans="12:20" x14ac:dyDescent="0.25">
      <c r="L272" s="17"/>
      <c r="M272" s="20"/>
      <c r="N272" s="21"/>
      <c r="O272" s="21"/>
      <c r="P272" s="21"/>
      <c r="Q272" s="17"/>
      <c r="R272" s="17"/>
      <c r="S272" s="35"/>
      <c r="T272" s="38"/>
    </row>
    <row r="273" spans="12:20" x14ac:dyDescent="0.25">
      <c r="L273" s="17"/>
      <c r="M273" s="20"/>
      <c r="N273" s="21"/>
      <c r="O273" s="21"/>
      <c r="P273" s="21"/>
      <c r="Q273" s="17"/>
      <c r="R273" s="17"/>
      <c r="S273" s="35"/>
      <c r="T273" s="38"/>
    </row>
    <row r="274" spans="12:20" x14ac:dyDescent="0.25">
      <c r="L274" s="17"/>
      <c r="M274" s="20"/>
      <c r="N274" s="21"/>
      <c r="O274" s="21"/>
      <c r="P274" s="21"/>
      <c r="Q274" s="17"/>
      <c r="R274" s="17"/>
      <c r="S274" s="35"/>
      <c r="T274" s="38"/>
    </row>
    <row r="275" spans="12:20" x14ac:dyDescent="0.25">
      <c r="L275" s="17"/>
      <c r="M275" s="20"/>
      <c r="N275" s="21"/>
      <c r="O275" s="21"/>
      <c r="P275" s="21"/>
      <c r="Q275" s="17"/>
      <c r="R275" s="17"/>
      <c r="S275" s="35"/>
      <c r="T275" s="38"/>
    </row>
    <row r="276" spans="12:20" x14ac:dyDescent="0.25">
      <c r="L276" s="17"/>
      <c r="M276" s="20"/>
      <c r="N276" s="21"/>
      <c r="O276" s="21"/>
      <c r="P276" s="21"/>
      <c r="Q276" s="17"/>
      <c r="R276" s="17"/>
      <c r="S276" s="35"/>
      <c r="T276" s="38"/>
    </row>
    <row r="277" spans="12:20" x14ac:dyDescent="0.25">
      <c r="L277" s="17"/>
      <c r="M277" s="20"/>
      <c r="N277" s="21"/>
      <c r="O277" s="21"/>
      <c r="P277" s="21"/>
      <c r="Q277" s="17"/>
      <c r="R277" s="17"/>
      <c r="S277" s="35"/>
      <c r="T277" s="38"/>
    </row>
    <row r="278" spans="12:20" x14ac:dyDescent="0.25">
      <c r="L278" s="17"/>
      <c r="M278" s="20"/>
      <c r="N278" s="21"/>
      <c r="O278" s="21"/>
      <c r="P278" s="21"/>
      <c r="Q278" s="17"/>
      <c r="R278" s="17"/>
      <c r="S278" s="35"/>
      <c r="T278" s="38"/>
    </row>
    <row r="279" spans="12:20" x14ac:dyDescent="0.25">
      <c r="L279" s="17"/>
      <c r="M279" s="20"/>
      <c r="N279" s="21"/>
      <c r="O279" s="21"/>
      <c r="P279" s="21"/>
      <c r="Q279" s="17"/>
      <c r="R279" s="17"/>
      <c r="S279" s="35"/>
      <c r="T279" s="38"/>
    </row>
    <row r="280" spans="12:20" x14ac:dyDescent="0.25">
      <c r="L280" s="17"/>
      <c r="M280" s="20"/>
      <c r="N280" s="21"/>
      <c r="O280" s="21"/>
      <c r="P280" s="21"/>
      <c r="Q280" s="17"/>
      <c r="R280" s="17"/>
      <c r="S280" s="35"/>
      <c r="T280" s="38"/>
    </row>
    <row r="281" spans="12:20" x14ac:dyDescent="0.25">
      <c r="L281" s="17"/>
      <c r="M281" s="20"/>
      <c r="N281" s="21"/>
      <c r="O281" s="21"/>
      <c r="P281" s="21"/>
      <c r="Q281" s="17"/>
      <c r="R281" s="17"/>
      <c r="S281" s="35"/>
      <c r="T281" s="38"/>
    </row>
    <row r="282" spans="12:20" x14ac:dyDescent="0.25">
      <c r="L282" s="17"/>
      <c r="M282" s="20"/>
      <c r="N282" s="21"/>
      <c r="O282" s="21"/>
      <c r="P282" s="21"/>
      <c r="Q282" s="17"/>
      <c r="R282" s="17"/>
      <c r="S282" s="35"/>
      <c r="T282" s="38"/>
    </row>
    <row r="283" spans="12:20" x14ac:dyDescent="0.25">
      <c r="L283" s="17"/>
      <c r="M283" s="20"/>
      <c r="N283" s="21"/>
      <c r="O283" s="21"/>
      <c r="P283" s="21"/>
      <c r="Q283" s="17"/>
      <c r="R283" s="17"/>
      <c r="S283" s="35"/>
      <c r="T283" s="38"/>
    </row>
    <row r="284" spans="12:20" x14ac:dyDescent="0.25">
      <c r="L284" s="17"/>
      <c r="M284" s="20"/>
      <c r="N284" s="21"/>
      <c r="O284" s="21"/>
      <c r="P284" s="21"/>
      <c r="Q284" s="17"/>
      <c r="R284" s="17"/>
      <c r="S284" s="35"/>
      <c r="T284" s="38"/>
    </row>
    <row r="285" spans="12:20" x14ac:dyDescent="0.25">
      <c r="L285" s="17"/>
      <c r="M285" s="20"/>
      <c r="N285" s="21"/>
      <c r="O285" s="21"/>
      <c r="P285" s="21"/>
      <c r="Q285" s="17"/>
      <c r="R285" s="17"/>
      <c r="S285" s="35"/>
      <c r="T285" s="38"/>
    </row>
    <row r="286" spans="12:20" x14ac:dyDescent="0.25">
      <c r="L286" s="17"/>
      <c r="M286" s="20"/>
      <c r="N286" s="21"/>
      <c r="O286" s="21"/>
      <c r="P286" s="21"/>
      <c r="Q286" s="17"/>
      <c r="R286" s="17"/>
      <c r="S286" s="35"/>
      <c r="T286" s="38"/>
    </row>
    <row r="287" spans="12:20" x14ac:dyDescent="0.25">
      <c r="L287" s="17"/>
      <c r="M287" s="20"/>
      <c r="N287" s="21"/>
      <c r="O287" s="21"/>
      <c r="P287" s="21"/>
      <c r="Q287" s="17"/>
      <c r="R287" s="17"/>
      <c r="S287" s="35"/>
      <c r="T287" s="38"/>
    </row>
    <row r="288" spans="12:20" x14ac:dyDescent="0.25">
      <c r="L288" s="17"/>
      <c r="M288" s="20"/>
      <c r="N288" s="21"/>
      <c r="O288" s="21"/>
      <c r="P288" s="21"/>
      <c r="Q288" s="17"/>
      <c r="R288" s="17"/>
      <c r="S288" s="35"/>
      <c r="T288" s="38"/>
    </row>
    <row r="289" spans="12:20" x14ac:dyDescent="0.25">
      <c r="L289" s="17"/>
      <c r="M289" s="20"/>
      <c r="N289" s="21"/>
      <c r="O289" s="21"/>
      <c r="P289" s="21"/>
      <c r="Q289" s="17"/>
      <c r="R289" s="17"/>
      <c r="S289" s="35"/>
      <c r="T289" s="38"/>
    </row>
    <row r="290" spans="12:20" x14ac:dyDescent="0.25">
      <c r="L290" s="17"/>
      <c r="M290" s="20"/>
      <c r="N290" s="21"/>
      <c r="O290" s="21"/>
      <c r="P290" s="21"/>
      <c r="Q290" s="17"/>
      <c r="R290" s="17"/>
      <c r="S290" s="35"/>
      <c r="T290" s="38"/>
    </row>
    <row r="291" spans="12:20" x14ac:dyDescent="0.25">
      <c r="L291" s="17"/>
      <c r="M291" s="20"/>
      <c r="N291" s="21"/>
      <c r="O291" s="21"/>
      <c r="P291" s="21"/>
      <c r="Q291" s="17"/>
      <c r="R291" s="17"/>
      <c r="S291" s="35"/>
      <c r="T291" s="38"/>
    </row>
    <row r="292" spans="12:20" x14ac:dyDescent="0.25">
      <c r="L292" s="17"/>
      <c r="M292" s="20"/>
      <c r="N292" s="21"/>
      <c r="O292" s="21"/>
      <c r="P292" s="21"/>
      <c r="Q292" s="17"/>
      <c r="R292" s="17"/>
      <c r="S292" s="35"/>
      <c r="T292" s="38"/>
    </row>
    <row r="293" spans="12:20" x14ac:dyDescent="0.25">
      <c r="L293" s="17"/>
      <c r="M293" s="20"/>
      <c r="N293" s="21"/>
      <c r="O293" s="21"/>
      <c r="P293" s="21"/>
      <c r="Q293" s="17"/>
      <c r="R293" s="17"/>
      <c r="S293" s="35"/>
      <c r="T293" s="38"/>
    </row>
    <row r="294" spans="12:20" x14ac:dyDescent="0.25">
      <c r="L294" s="17"/>
      <c r="M294" s="20"/>
      <c r="N294" s="21"/>
      <c r="O294" s="21"/>
      <c r="P294" s="21"/>
      <c r="Q294" s="17"/>
      <c r="R294" s="17"/>
      <c r="S294" s="35"/>
      <c r="T294" s="38"/>
    </row>
    <row r="295" spans="12:20" x14ac:dyDescent="0.25">
      <c r="L295" s="17"/>
      <c r="M295" s="20"/>
      <c r="N295" s="21"/>
      <c r="O295" s="21"/>
      <c r="P295" s="21"/>
      <c r="Q295" s="17"/>
      <c r="R295" s="17"/>
      <c r="S295" s="35"/>
      <c r="T295" s="38"/>
    </row>
    <row r="296" spans="12:20" x14ac:dyDescent="0.25">
      <c r="L296" s="17"/>
      <c r="M296" s="20"/>
      <c r="N296" s="21"/>
      <c r="O296" s="21"/>
      <c r="P296" s="21"/>
      <c r="Q296" s="17"/>
      <c r="R296" s="17"/>
      <c r="S296" s="35"/>
      <c r="T296" s="38"/>
    </row>
    <row r="297" spans="12:20" x14ac:dyDescent="0.25">
      <c r="L297" s="17"/>
      <c r="M297" s="20"/>
      <c r="N297" s="21"/>
      <c r="O297" s="21"/>
      <c r="P297" s="21"/>
      <c r="Q297" s="17"/>
      <c r="R297" s="17"/>
      <c r="S297" s="35"/>
      <c r="T297" s="38"/>
    </row>
    <row r="298" spans="12:20" x14ac:dyDescent="0.25">
      <c r="L298" s="17"/>
      <c r="M298" s="20"/>
      <c r="N298" s="21"/>
      <c r="O298" s="21"/>
      <c r="P298" s="21"/>
      <c r="Q298" s="17"/>
      <c r="R298" s="17"/>
      <c r="S298" s="35"/>
      <c r="T298" s="38"/>
    </row>
    <row r="299" spans="12:20" x14ac:dyDescent="0.25">
      <c r="L299" s="17"/>
      <c r="M299" s="20"/>
      <c r="N299" s="21"/>
      <c r="O299" s="21"/>
      <c r="P299" s="21"/>
      <c r="Q299" s="17"/>
      <c r="R299" s="17"/>
      <c r="S299" s="35"/>
      <c r="T299" s="38"/>
    </row>
    <row r="300" spans="12:20" x14ac:dyDescent="0.25">
      <c r="L300" s="17"/>
      <c r="M300" s="20"/>
      <c r="N300" s="21"/>
      <c r="O300" s="21"/>
      <c r="P300" s="21"/>
      <c r="Q300" s="17"/>
      <c r="R300" s="17"/>
      <c r="S300" s="35"/>
      <c r="T300" s="38"/>
    </row>
    <row r="301" spans="12:20" x14ac:dyDescent="0.25">
      <c r="L301" s="17"/>
      <c r="M301" s="20"/>
      <c r="N301" s="21"/>
      <c r="O301" s="21"/>
      <c r="P301" s="21"/>
      <c r="Q301" s="17"/>
      <c r="R301" s="17"/>
      <c r="S301" s="35"/>
      <c r="T301" s="38"/>
    </row>
    <row r="302" spans="12:20" x14ac:dyDescent="0.25">
      <c r="L302" s="17"/>
      <c r="M302" s="20"/>
      <c r="N302" s="21"/>
      <c r="O302" s="21"/>
      <c r="P302" s="21"/>
      <c r="Q302" s="17"/>
      <c r="R302" s="17"/>
      <c r="S302" s="35"/>
      <c r="T302" s="38"/>
    </row>
    <row r="303" spans="12:20" x14ac:dyDescent="0.25">
      <c r="L303" s="17"/>
      <c r="M303" s="20"/>
      <c r="N303" s="21"/>
      <c r="O303" s="21"/>
      <c r="P303" s="21"/>
      <c r="Q303" s="17"/>
      <c r="R303" s="17"/>
      <c r="S303" s="35"/>
      <c r="T303" s="38"/>
    </row>
    <row r="304" spans="12:20" x14ac:dyDescent="0.25">
      <c r="L304" s="17"/>
      <c r="M304" s="20"/>
      <c r="N304" s="21"/>
      <c r="O304" s="21"/>
      <c r="P304" s="21"/>
      <c r="Q304" s="17"/>
      <c r="R304" s="17"/>
      <c r="S304" s="35"/>
      <c r="T304" s="38"/>
    </row>
    <row r="305" spans="12:20" x14ac:dyDescent="0.25">
      <c r="L305" s="17"/>
      <c r="M305" s="20"/>
      <c r="N305" s="21"/>
      <c r="O305" s="21"/>
      <c r="P305" s="21"/>
      <c r="Q305" s="17"/>
      <c r="R305" s="17"/>
      <c r="S305" s="35"/>
      <c r="T305" s="38"/>
    </row>
    <row r="306" spans="12:20" x14ac:dyDescent="0.25">
      <c r="L306" s="17"/>
      <c r="M306" s="20"/>
      <c r="N306" s="21"/>
      <c r="O306" s="21"/>
      <c r="P306" s="21"/>
      <c r="Q306" s="17"/>
      <c r="R306" s="17"/>
      <c r="S306" s="35"/>
      <c r="T306" s="38"/>
    </row>
    <row r="307" spans="12:20" x14ac:dyDescent="0.25">
      <c r="L307" s="17"/>
      <c r="M307" s="20"/>
      <c r="N307" s="21"/>
      <c r="O307" s="21"/>
      <c r="P307" s="21"/>
      <c r="Q307" s="17"/>
      <c r="R307" s="17"/>
      <c r="S307" s="35"/>
      <c r="T307" s="38"/>
    </row>
    <row r="308" spans="12:20" x14ac:dyDescent="0.25">
      <c r="L308" s="17"/>
      <c r="M308" s="20"/>
      <c r="N308" s="21"/>
      <c r="O308" s="21"/>
      <c r="P308" s="21"/>
      <c r="Q308" s="17"/>
      <c r="R308" s="17"/>
      <c r="S308" s="35"/>
      <c r="T308" s="38"/>
    </row>
    <row r="309" spans="12:20" x14ac:dyDescent="0.25">
      <c r="L309" s="17"/>
      <c r="M309" s="20"/>
      <c r="N309" s="21"/>
      <c r="O309" s="21"/>
      <c r="P309" s="21"/>
      <c r="Q309" s="17"/>
      <c r="R309" s="17"/>
      <c r="S309" s="35"/>
      <c r="T309" s="38"/>
    </row>
    <row r="310" spans="12:20" x14ac:dyDescent="0.25">
      <c r="L310" s="17"/>
      <c r="M310" s="20"/>
      <c r="N310" s="21"/>
      <c r="O310" s="21"/>
      <c r="P310" s="21"/>
      <c r="Q310" s="17"/>
      <c r="R310" s="17"/>
      <c r="S310" s="35"/>
      <c r="T310" s="38"/>
    </row>
    <row r="311" spans="12:20" x14ac:dyDescent="0.25">
      <c r="L311" s="17"/>
      <c r="M311" s="20"/>
      <c r="N311" s="21"/>
      <c r="O311" s="21"/>
      <c r="P311" s="21"/>
      <c r="Q311" s="17"/>
      <c r="R311" s="17"/>
      <c r="S311" s="35"/>
      <c r="T311" s="38"/>
    </row>
    <row r="312" spans="12:20" x14ac:dyDescent="0.25">
      <c r="L312" s="17"/>
      <c r="M312" s="20"/>
      <c r="N312" s="21"/>
      <c r="O312" s="21"/>
      <c r="P312" s="21"/>
      <c r="Q312" s="17"/>
      <c r="R312" s="17"/>
      <c r="S312" s="35"/>
      <c r="T312" s="38"/>
    </row>
    <row r="313" spans="12:20" x14ac:dyDescent="0.25">
      <c r="L313" s="17"/>
      <c r="M313" s="20"/>
      <c r="N313" s="21"/>
      <c r="O313" s="21"/>
      <c r="P313" s="21"/>
      <c r="Q313" s="17"/>
      <c r="R313" s="17"/>
      <c r="S313" s="35"/>
      <c r="T313" s="38"/>
    </row>
    <row r="314" spans="12:20" x14ac:dyDescent="0.25">
      <c r="L314" s="17"/>
      <c r="M314" s="20"/>
      <c r="N314" s="21"/>
      <c r="O314" s="21"/>
      <c r="P314" s="21"/>
      <c r="Q314" s="17"/>
      <c r="R314" s="17"/>
      <c r="S314" s="35"/>
      <c r="T314" s="38"/>
    </row>
    <row r="315" spans="12:20" x14ac:dyDescent="0.25">
      <c r="L315" s="17"/>
      <c r="M315" s="20"/>
      <c r="N315" s="21"/>
      <c r="O315" s="21"/>
      <c r="P315" s="21"/>
      <c r="Q315" s="17"/>
      <c r="R315" s="17"/>
      <c r="S315" s="35"/>
      <c r="T315" s="38"/>
    </row>
    <row r="316" spans="12:20" x14ac:dyDescent="0.25">
      <c r="L316" s="17"/>
      <c r="M316" s="20"/>
      <c r="N316" s="21"/>
      <c r="O316" s="21"/>
      <c r="P316" s="21"/>
      <c r="Q316" s="17"/>
      <c r="R316" s="17"/>
      <c r="S316" s="35"/>
      <c r="T316" s="38"/>
    </row>
    <row r="317" spans="12:20" x14ac:dyDescent="0.25">
      <c r="L317" s="17"/>
      <c r="M317" s="20"/>
      <c r="N317" s="21"/>
      <c r="O317" s="21"/>
      <c r="P317" s="21"/>
      <c r="Q317" s="17"/>
      <c r="R317" s="17"/>
      <c r="S317" s="35"/>
      <c r="T317" s="38"/>
    </row>
    <row r="318" spans="12:20" x14ac:dyDescent="0.25">
      <c r="L318" s="17"/>
      <c r="M318" s="20"/>
      <c r="N318" s="21"/>
      <c r="O318" s="21"/>
      <c r="P318" s="21"/>
      <c r="Q318" s="17"/>
      <c r="R318" s="17"/>
      <c r="S318" s="35"/>
      <c r="T318" s="38"/>
    </row>
    <row r="319" spans="12:20" x14ac:dyDescent="0.25">
      <c r="L319" s="17"/>
      <c r="M319" s="20"/>
      <c r="N319" s="21"/>
      <c r="O319" s="21"/>
      <c r="P319" s="21"/>
      <c r="Q319" s="17"/>
      <c r="R319" s="17"/>
      <c r="S319" s="35"/>
      <c r="T319" s="38"/>
    </row>
    <row r="320" spans="12:20" x14ac:dyDescent="0.25">
      <c r="L320" s="17"/>
      <c r="M320" s="20"/>
      <c r="N320" s="21"/>
      <c r="O320" s="21"/>
      <c r="P320" s="21"/>
      <c r="Q320" s="17"/>
      <c r="R320" s="17"/>
      <c r="S320" s="35"/>
      <c r="T320" s="38"/>
    </row>
    <row r="321" spans="12:20" x14ac:dyDescent="0.25">
      <c r="L321" s="17"/>
      <c r="M321" s="20"/>
      <c r="N321" s="21"/>
      <c r="O321" s="21"/>
      <c r="P321" s="21"/>
      <c r="Q321" s="17"/>
      <c r="R321" s="17"/>
      <c r="S321" s="35"/>
      <c r="T321" s="38"/>
    </row>
    <row r="322" spans="12:20" x14ac:dyDescent="0.25">
      <c r="L322" s="17"/>
      <c r="M322" s="20"/>
      <c r="N322" s="21"/>
      <c r="O322" s="21"/>
      <c r="P322" s="21"/>
      <c r="Q322" s="17"/>
      <c r="R322" s="17"/>
      <c r="S322" s="35"/>
      <c r="T322" s="38"/>
    </row>
    <row r="323" spans="12:20" x14ac:dyDescent="0.25">
      <c r="L323" s="17"/>
      <c r="M323" s="20"/>
      <c r="N323" s="21"/>
      <c r="O323" s="21"/>
      <c r="P323" s="21"/>
      <c r="Q323" s="17"/>
      <c r="R323" s="17"/>
      <c r="S323" s="35"/>
      <c r="T323" s="38"/>
    </row>
    <row r="324" spans="12:20" x14ac:dyDescent="0.25">
      <c r="L324" s="17"/>
      <c r="M324" s="20"/>
      <c r="N324" s="21"/>
      <c r="O324" s="21"/>
      <c r="P324" s="21"/>
      <c r="Q324" s="17"/>
      <c r="R324" s="17"/>
      <c r="S324" s="35"/>
      <c r="T324" s="38"/>
    </row>
    <row r="325" spans="12:20" x14ac:dyDescent="0.25">
      <c r="L325" s="17"/>
      <c r="M325" s="20"/>
      <c r="N325" s="21"/>
      <c r="O325" s="21"/>
      <c r="P325" s="21"/>
      <c r="Q325" s="17"/>
      <c r="R325" s="17"/>
      <c r="S325" s="35"/>
      <c r="T325" s="38"/>
    </row>
    <row r="326" spans="12:20" x14ac:dyDescent="0.25">
      <c r="L326" s="17"/>
      <c r="M326" s="20"/>
      <c r="N326" s="21"/>
      <c r="O326" s="21"/>
      <c r="P326" s="21"/>
      <c r="Q326" s="17"/>
      <c r="R326" s="17"/>
      <c r="S326" s="35"/>
      <c r="T326" s="38"/>
    </row>
    <row r="327" spans="12:20" x14ac:dyDescent="0.25">
      <c r="L327" s="17"/>
      <c r="M327" s="20"/>
      <c r="N327" s="21"/>
      <c r="O327" s="21"/>
      <c r="P327" s="21"/>
      <c r="Q327" s="17"/>
      <c r="R327" s="17"/>
      <c r="S327" s="35"/>
      <c r="T327" s="38"/>
    </row>
    <row r="328" spans="12:20" x14ac:dyDescent="0.25">
      <c r="L328" s="17"/>
      <c r="M328" s="20"/>
      <c r="N328" s="21"/>
      <c r="O328" s="21"/>
      <c r="P328" s="21"/>
      <c r="Q328" s="17"/>
      <c r="R328" s="17"/>
      <c r="S328" s="35"/>
      <c r="T328" s="38"/>
    </row>
    <row r="329" spans="12:20" x14ac:dyDescent="0.25">
      <c r="L329" s="17"/>
      <c r="M329" s="20"/>
      <c r="N329" s="21"/>
      <c r="O329" s="21"/>
      <c r="P329" s="21"/>
      <c r="Q329" s="17"/>
      <c r="R329" s="17"/>
      <c r="S329" s="35"/>
      <c r="T329" s="38"/>
    </row>
    <row r="330" spans="12:20" x14ac:dyDescent="0.25">
      <c r="L330" s="17"/>
      <c r="M330" s="20"/>
      <c r="N330" s="21"/>
      <c r="O330" s="21"/>
      <c r="P330" s="21"/>
      <c r="Q330" s="17"/>
      <c r="R330" s="17"/>
      <c r="S330" s="35"/>
      <c r="T330" s="38"/>
    </row>
    <row r="331" spans="12:20" x14ac:dyDescent="0.25">
      <c r="L331" s="17"/>
      <c r="M331" s="20"/>
      <c r="N331" s="21"/>
      <c r="O331" s="21"/>
      <c r="P331" s="21"/>
      <c r="Q331" s="17"/>
      <c r="R331" s="17"/>
      <c r="S331" s="35"/>
      <c r="T331" s="38"/>
    </row>
    <row r="332" spans="12:20" x14ac:dyDescent="0.25">
      <c r="L332" s="17"/>
      <c r="M332" s="20"/>
      <c r="N332" s="21"/>
      <c r="O332" s="21"/>
      <c r="P332" s="21"/>
      <c r="Q332" s="17"/>
      <c r="R332" s="17"/>
      <c r="S332" s="35"/>
      <c r="T332" s="38"/>
    </row>
    <row r="333" spans="12:20" x14ac:dyDescent="0.25">
      <c r="L333" s="17"/>
      <c r="M333" s="20"/>
      <c r="N333" s="21"/>
      <c r="O333" s="21"/>
      <c r="P333" s="21"/>
      <c r="Q333" s="17"/>
      <c r="R333" s="17"/>
      <c r="S333" s="35"/>
      <c r="T333" s="38"/>
    </row>
    <row r="334" spans="12:20" x14ac:dyDescent="0.25">
      <c r="L334" s="17"/>
      <c r="M334" s="20"/>
      <c r="N334" s="21"/>
      <c r="O334" s="21"/>
      <c r="P334" s="21"/>
      <c r="Q334" s="17"/>
      <c r="R334" s="17"/>
      <c r="S334" s="35"/>
      <c r="T334" s="38"/>
    </row>
    <row r="335" spans="12:20" x14ac:dyDescent="0.25">
      <c r="L335" s="17"/>
      <c r="M335" s="20"/>
      <c r="N335" s="21"/>
      <c r="O335" s="21"/>
      <c r="P335" s="21"/>
      <c r="Q335" s="17"/>
      <c r="R335" s="17"/>
      <c r="S335" s="35"/>
      <c r="T335" s="38"/>
    </row>
    <row r="336" spans="12:20" x14ac:dyDescent="0.25">
      <c r="L336" s="17"/>
      <c r="M336" s="20"/>
      <c r="N336" s="21"/>
      <c r="O336" s="21"/>
      <c r="P336" s="21"/>
      <c r="Q336" s="17"/>
      <c r="R336" s="17"/>
      <c r="S336" s="35"/>
      <c r="T336" s="38"/>
    </row>
    <row r="337" spans="12:20" x14ac:dyDescent="0.25">
      <c r="L337" s="17"/>
      <c r="M337" s="20"/>
      <c r="N337" s="21"/>
      <c r="O337" s="21"/>
      <c r="P337" s="21"/>
      <c r="Q337" s="17"/>
      <c r="R337" s="17"/>
      <c r="S337" s="35"/>
      <c r="T337" s="38"/>
    </row>
    <row r="338" spans="12:20" x14ac:dyDescent="0.25">
      <c r="L338" s="17"/>
      <c r="M338" s="20"/>
      <c r="N338" s="21"/>
      <c r="O338" s="21"/>
      <c r="P338" s="21"/>
      <c r="Q338" s="17"/>
      <c r="R338" s="17"/>
      <c r="S338" s="35"/>
      <c r="T338" s="38"/>
    </row>
    <row r="339" spans="12:20" x14ac:dyDescent="0.25">
      <c r="L339" s="17"/>
      <c r="M339" s="20"/>
      <c r="N339" s="21"/>
      <c r="O339" s="21"/>
      <c r="P339" s="21"/>
      <c r="Q339" s="17"/>
      <c r="R339" s="17"/>
      <c r="S339" s="35"/>
      <c r="T339" s="38"/>
    </row>
    <row r="340" spans="12:20" x14ac:dyDescent="0.25">
      <c r="L340" s="17"/>
      <c r="M340" s="20"/>
      <c r="N340" s="21"/>
      <c r="O340" s="21"/>
      <c r="P340" s="21"/>
      <c r="Q340" s="17"/>
      <c r="R340" s="17"/>
      <c r="S340" s="35"/>
      <c r="T340" s="38"/>
    </row>
    <row r="341" spans="12:20" x14ac:dyDescent="0.25">
      <c r="L341" s="17"/>
      <c r="M341" s="20"/>
      <c r="N341" s="21"/>
      <c r="O341" s="21"/>
      <c r="P341" s="21"/>
      <c r="Q341" s="17"/>
      <c r="R341" s="17"/>
      <c r="S341" s="35"/>
      <c r="T341" s="38"/>
    </row>
    <row r="342" spans="12:20" x14ac:dyDescent="0.25">
      <c r="L342" s="17"/>
      <c r="M342" s="20"/>
      <c r="N342" s="21"/>
      <c r="O342" s="21"/>
      <c r="P342" s="21"/>
      <c r="Q342" s="17"/>
      <c r="R342" s="17"/>
      <c r="S342" s="35"/>
      <c r="T342" s="38"/>
    </row>
    <row r="343" spans="12:20" x14ac:dyDescent="0.25">
      <c r="L343" s="17"/>
      <c r="M343" s="20"/>
      <c r="N343" s="21"/>
      <c r="O343" s="21"/>
      <c r="P343" s="21"/>
      <c r="Q343" s="17"/>
      <c r="R343" s="17"/>
      <c r="S343" s="35"/>
      <c r="T343" s="38"/>
    </row>
    <row r="344" spans="12:20" x14ac:dyDescent="0.25">
      <c r="L344" s="17"/>
      <c r="M344" s="20"/>
      <c r="N344" s="21"/>
      <c r="O344" s="21"/>
      <c r="P344" s="21"/>
      <c r="Q344" s="17"/>
      <c r="R344" s="17"/>
      <c r="S344" s="35"/>
      <c r="T344" s="38"/>
    </row>
    <row r="345" spans="12:20" x14ac:dyDescent="0.25">
      <c r="L345" s="17"/>
      <c r="M345" s="20"/>
      <c r="N345" s="21"/>
      <c r="O345" s="21"/>
      <c r="P345" s="21"/>
      <c r="Q345" s="17"/>
      <c r="R345" s="17"/>
      <c r="S345" s="35"/>
      <c r="T345" s="38"/>
    </row>
    <row r="346" spans="12:20" x14ac:dyDescent="0.25">
      <c r="L346" s="17"/>
      <c r="M346" s="20"/>
      <c r="N346" s="21"/>
      <c r="O346" s="21"/>
      <c r="P346" s="21"/>
      <c r="Q346" s="17"/>
      <c r="R346" s="17"/>
      <c r="S346" s="35"/>
      <c r="T346" s="38"/>
    </row>
    <row r="347" spans="12:20" x14ac:dyDescent="0.25">
      <c r="L347" s="17"/>
      <c r="M347" s="20"/>
      <c r="N347" s="21"/>
      <c r="O347" s="21"/>
      <c r="P347" s="21"/>
      <c r="Q347" s="17"/>
      <c r="R347" s="17"/>
      <c r="S347" s="35"/>
      <c r="T347" s="38"/>
    </row>
    <row r="348" spans="12:20" x14ac:dyDescent="0.25">
      <c r="L348" s="17"/>
      <c r="M348" s="20"/>
      <c r="N348" s="21"/>
      <c r="O348" s="21"/>
      <c r="P348" s="21"/>
      <c r="Q348" s="17"/>
      <c r="R348" s="17"/>
      <c r="S348" s="35"/>
      <c r="T348" s="38"/>
    </row>
    <row r="349" spans="12:20" x14ac:dyDescent="0.25">
      <c r="L349" s="17"/>
      <c r="M349" s="20"/>
      <c r="N349" s="21"/>
      <c r="O349" s="21"/>
      <c r="P349" s="21"/>
      <c r="Q349" s="17"/>
      <c r="R349" s="17"/>
      <c r="S349" s="35"/>
      <c r="T349" s="38"/>
    </row>
    <row r="350" spans="12:20" x14ac:dyDescent="0.25">
      <c r="L350" s="17"/>
      <c r="M350" s="20"/>
      <c r="N350" s="21"/>
      <c r="O350" s="21"/>
      <c r="P350" s="21"/>
      <c r="Q350" s="17"/>
      <c r="R350" s="17"/>
      <c r="S350" s="35"/>
      <c r="T350" s="38"/>
    </row>
    <row r="351" spans="12:20" x14ac:dyDescent="0.25">
      <c r="L351" s="17"/>
      <c r="M351" s="20"/>
      <c r="N351" s="21"/>
      <c r="O351" s="21"/>
      <c r="P351" s="21"/>
      <c r="Q351" s="17"/>
      <c r="R351" s="17"/>
      <c r="S351" s="35"/>
      <c r="T351" s="38"/>
    </row>
    <row r="352" spans="12:20" x14ac:dyDescent="0.25">
      <c r="L352" s="17"/>
      <c r="M352" s="20"/>
      <c r="N352" s="21"/>
      <c r="O352" s="21"/>
      <c r="P352" s="21"/>
      <c r="Q352" s="17"/>
      <c r="R352" s="17"/>
      <c r="S352" s="35"/>
      <c r="T352" s="38"/>
    </row>
    <row r="353" spans="12:20" x14ac:dyDescent="0.25">
      <c r="L353" s="17"/>
      <c r="M353" s="20"/>
      <c r="N353" s="21"/>
      <c r="O353" s="21"/>
      <c r="P353" s="21"/>
      <c r="Q353" s="17"/>
      <c r="R353" s="17"/>
      <c r="S353" s="35"/>
      <c r="T353" s="38"/>
    </row>
    <row r="354" spans="12:20" x14ac:dyDescent="0.25">
      <c r="L354" s="17"/>
      <c r="M354" s="20"/>
      <c r="N354" s="21"/>
      <c r="O354" s="21"/>
      <c r="P354" s="21"/>
      <c r="Q354" s="17"/>
      <c r="R354" s="17"/>
      <c r="S354" s="35"/>
      <c r="T354" s="38"/>
    </row>
    <row r="355" spans="12:20" x14ac:dyDescent="0.25">
      <c r="L355" s="17"/>
      <c r="M355" s="20"/>
      <c r="N355" s="21"/>
      <c r="O355" s="21"/>
      <c r="P355" s="21"/>
      <c r="Q355" s="17"/>
      <c r="R355" s="17"/>
      <c r="S355" s="35"/>
      <c r="T355" s="38"/>
    </row>
    <row r="356" spans="12:20" x14ac:dyDescent="0.25">
      <c r="L356" s="17"/>
      <c r="M356" s="20"/>
      <c r="N356" s="21"/>
      <c r="O356" s="21"/>
      <c r="P356" s="21"/>
      <c r="Q356" s="17"/>
      <c r="R356" s="17"/>
      <c r="S356" s="35"/>
      <c r="T356" s="38"/>
    </row>
    <row r="357" spans="12:20" x14ac:dyDescent="0.25">
      <c r="L357" s="17"/>
      <c r="M357" s="20"/>
      <c r="N357" s="21"/>
      <c r="O357" s="21"/>
      <c r="P357" s="21"/>
      <c r="Q357" s="17"/>
      <c r="R357" s="17"/>
      <c r="S357" s="35"/>
      <c r="T357" s="38"/>
    </row>
    <row r="358" spans="12:20" x14ac:dyDescent="0.25">
      <c r="L358" s="17"/>
      <c r="M358" s="20"/>
      <c r="N358" s="21"/>
      <c r="O358" s="21"/>
      <c r="P358" s="21"/>
      <c r="Q358" s="17"/>
      <c r="R358" s="17"/>
      <c r="S358" s="35"/>
      <c r="T358" s="38"/>
    </row>
    <row r="359" spans="12:20" x14ac:dyDescent="0.25">
      <c r="L359" s="17"/>
      <c r="M359" s="20"/>
      <c r="N359" s="21"/>
      <c r="O359" s="21"/>
      <c r="P359" s="21"/>
      <c r="Q359" s="17"/>
      <c r="R359" s="17"/>
      <c r="S359" s="35"/>
      <c r="T359" s="38"/>
    </row>
    <row r="360" spans="12:20" x14ac:dyDescent="0.25">
      <c r="L360" s="17"/>
      <c r="M360" s="20"/>
      <c r="N360" s="21"/>
      <c r="O360" s="21"/>
      <c r="P360" s="21"/>
      <c r="Q360" s="17"/>
      <c r="R360" s="17"/>
      <c r="S360" s="35"/>
      <c r="T360" s="38"/>
    </row>
    <row r="361" spans="12:20" x14ac:dyDescent="0.25">
      <c r="L361" s="17"/>
      <c r="M361" s="20"/>
      <c r="N361" s="21"/>
      <c r="O361" s="21"/>
      <c r="P361" s="21"/>
      <c r="Q361" s="17"/>
      <c r="R361" s="17"/>
      <c r="S361" s="35"/>
      <c r="T361" s="38"/>
    </row>
    <row r="362" spans="12:20" x14ac:dyDescent="0.25">
      <c r="L362" s="17"/>
      <c r="M362" s="20"/>
      <c r="N362" s="21"/>
      <c r="O362" s="21"/>
      <c r="P362" s="21"/>
      <c r="Q362" s="17"/>
      <c r="R362" s="17"/>
      <c r="S362" s="35"/>
      <c r="T362" s="38"/>
    </row>
    <row r="363" spans="12:20" x14ac:dyDescent="0.25">
      <c r="L363" s="17"/>
      <c r="M363" s="20"/>
      <c r="N363" s="21"/>
      <c r="O363" s="21"/>
      <c r="P363" s="21"/>
      <c r="Q363" s="17"/>
      <c r="R363" s="17"/>
      <c r="S363" s="35"/>
      <c r="T363" s="38"/>
    </row>
    <row r="364" spans="12:20" x14ac:dyDescent="0.25">
      <c r="L364" s="17"/>
      <c r="M364" s="20"/>
      <c r="N364" s="21"/>
      <c r="O364" s="21"/>
      <c r="P364" s="21"/>
      <c r="Q364" s="17"/>
      <c r="R364" s="17"/>
      <c r="S364" s="35"/>
      <c r="T364" s="38"/>
    </row>
    <row r="365" spans="12:20" x14ac:dyDescent="0.25">
      <c r="L365" s="17"/>
      <c r="M365" s="20"/>
      <c r="N365" s="21"/>
      <c r="O365" s="21"/>
      <c r="P365" s="21"/>
      <c r="Q365" s="17"/>
      <c r="R365" s="17"/>
      <c r="S365" s="35"/>
      <c r="T365" s="38"/>
    </row>
    <row r="366" spans="12:20" x14ac:dyDescent="0.25">
      <c r="L366" s="17"/>
      <c r="M366" s="20"/>
      <c r="N366" s="21"/>
      <c r="O366" s="21"/>
      <c r="P366" s="21"/>
      <c r="Q366" s="17"/>
      <c r="R366" s="17"/>
      <c r="S366" s="35"/>
      <c r="T366" s="38"/>
    </row>
    <row r="367" spans="12:20" x14ac:dyDescent="0.25">
      <c r="L367" s="17"/>
      <c r="M367" s="20"/>
      <c r="N367" s="21"/>
      <c r="O367" s="21"/>
      <c r="P367" s="21"/>
      <c r="Q367" s="17"/>
      <c r="R367" s="17"/>
      <c r="S367" s="35"/>
      <c r="T367" s="38"/>
    </row>
    <row r="368" spans="12:20" x14ac:dyDescent="0.25">
      <c r="L368" s="17"/>
      <c r="M368" s="20"/>
      <c r="N368" s="21"/>
      <c r="O368" s="21"/>
      <c r="P368" s="21"/>
      <c r="Q368" s="17"/>
      <c r="R368" s="17"/>
      <c r="S368" s="35"/>
      <c r="T368" s="38"/>
    </row>
    <row r="369" spans="12:20" x14ac:dyDescent="0.25">
      <c r="L369" s="17"/>
      <c r="M369" s="20"/>
      <c r="N369" s="21"/>
      <c r="O369" s="21"/>
      <c r="P369" s="21"/>
      <c r="Q369" s="17"/>
      <c r="R369" s="17"/>
      <c r="S369" s="35"/>
      <c r="T369" s="38"/>
    </row>
    <row r="370" spans="12:20" x14ac:dyDescent="0.25">
      <c r="L370" s="17"/>
      <c r="M370" s="20"/>
      <c r="N370" s="21"/>
      <c r="O370" s="21"/>
      <c r="P370" s="21"/>
      <c r="Q370" s="17"/>
      <c r="R370" s="17"/>
      <c r="S370" s="35"/>
      <c r="T370" s="38"/>
    </row>
    <row r="371" spans="12:20" x14ac:dyDescent="0.25">
      <c r="L371" s="17"/>
      <c r="M371" s="20"/>
      <c r="N371" s="21"/>
      <c r="O371" s="21"/>
      <c r="P371" s="21"/>
      <c r="Q371" s="17"/>
      <c r="R371" s="17"/>
      <c r="S371" s="35"/>
      <c r="T371" s="38"/>
    </row>
    <row r="372" spans="12:20" x14ac:dyDescent="0.25">
      <c r="L372" s="17"/>
      <c r="M372" s="20"/>
      <c r="N372" s="21"/>
      <c r="O372" s="21"/>
      <c r="P372" s="21"/>
      <c r="Q372" s="17"/>
      <c r="R372" s="17"/>
      <c r="S372" s="35"/>
      <c r="T372" s="38"/>
    </row>
    <row r="373" spans="12:20" x14ac:dyDescent="0.25">
      <c r="L373" s="17"/>
      <c r="M373" s="20"/>
      <c r="N373" s="21"/>
      <c r="O373" s="21"/>
      <c r="P373" s="21"/>
      <c r="Q373" s="17"/>
      <c r="R373" s="17"/>
      <c r="S373" s="35"/>
      <c r="T373" s="38"/>
    </row>
    <row r="374" spans="12:20" x14ac:dyDescent="0.25">
      <c r="L374" s="17"/>
      <c r="M374" s="20"/>
      <c r="N374" s="21"/>
      <c r="O374" s="21"/>
      <c r="P374" s="21"/>
      <c r="Q374" s="17"/>
      <c r="R374" s="17"/>
      <c r="S374" s="35"/>
      <c r="T374" s="38"/>
    </row>
    <row r="375" spans="12:20" x14ac:dyDescent="0.25">
      <c r="L375" s="17"/>
      <c r="M375" s="20"/>
      <c r="N375" s="21"/>
      <c r="O375" s="21"/>
      <c r="P375" s="21"/>
      <c r="Q375" s="17"/>
      <c r="R375" s="17"/>
      <c r="S375" s="35"/>
      <c r="T375" s="38"/>
    </row>
    <row r="376" spans="12:20" x14ac:dyDescent="0.25">
      <c r="L376" s="17"/>
      <c r="M376" s="20"/>
      <c r="N376" s="21"/>
      <c r="O376" s="21"/>
      <c r="P376" s="21"/>
      <c r="Q376" s="17"/>
      <c r="R376" s="17"/>
      <c r="S376" s="35"/>
      <c r="T376" s="38"/>
    </row>
    <row r="377" spans="12:20" x14ac:dyDescent="0.25">
      <c r="L377" s="17"/>
      <c r="M377" s="20"/>
      <c r="N377" s="21"/>
      <c r="O377" s="21"/>
      <c r="P377" s="21"/>
      <c r="Q377" s="17"/>
      <c r="R377" s="17"/>
      <c r="S377" s="35"/>
      <c r="T377" s="38"/>
    </row>
    <row r="378" spans="12:20" x14ac:dyDescent="0.25">
      <c r="L378" s="17"/>
      <c r="M378" s="20"/>
      <c r="N378" s="21"/>
      <c r="O378" s="21"/>
      <c r="P378" s="21"/>
      <c r="Q378" s="17"/>
      <c r="R378" s="17"/>
      <c r="S378" s="35"/>
      <c r="T378" s="38"/>
    </row>
    <row r="379" spans="12:20" x14ac:dyDescent="0.25">
      <c r="L379" s="17"/>
      <c r="M379" s="20"/>
      <c r="N379" s="21"/>
      <c r="O379" s="21"/>
      <c r="P379" s="21"/>
      <c r="Q379" s="17"/>
      <c r="R379" s="17"/>
      <c r="S379" s="35"/>
      <c r="T379" s="38"/>
    </row>
    <row r="380" spans="12:20" x14ac:dyDescent="0.25">
      <c r="L380" s="17"/>
      <c r="M380" s="20"/>
      <c r="N380" s="21"/>
      <c r="O380" s="21"/>
      <c r="P380" s="21"/>
      <c r="Q380" s="17"/>
      <c r="R380" s="17"/>
      <c r="S380" s="35"/>
      <c r="T380" s="38"/>
    </row>
    <row r="381" spans="12:20" x14ac:dyDescent="0.25">
      <c r="L381" s="17"/>
      <c r="M381" s="20"/>
      <c r="N381" s="21"/>
      <c r="O381" s="21"/>
      <c r="P381" s="21"/>
      <c r="Q381" s="17"/>
      <c r="R381" s="17"/>
      <c r="S381" s="35"/>
      <c r="T381" s="38"/>
    </row>
    <row r="382" spans="12:20" x14ac:dyDescent="0.25">
      <c r="L382" s="17"/>
      <c r="M382" s="20"/>
      <c r="N382" s="21"/>
      <c r="O382" s="21"/>
      <c r="P382" s="21"/>
      <c r="Q382" s="17"/>
      <c r="R382" s="17"/>
      <c r="S382" s="35"/>
      <c r="T382" s="38"/>
    </row>
    <row r="383" spans="12:20" x14ac:dyDescent="0.25">
      <c r="L383" s="17"/>
      <c r="M383" s="20"/>
      <c r="N383" s="21"/>
      <c r="O383" s="21"/>
      <c r="P383" s="21"/>
      <c r="Q383" s="17"/>
      <c r="R383" s="17"/>
      <c r="S383" s="35"/>
      <c r="T383" s="38"/>
    </row>
    <row r="384" spans="12:20" x14ac:dyDescent="0.25">
      <c r="L384" s="17"/>
      <c r="M384" s="20"/>
      <c r="N384" s="21"/>
      <c r="O384" s="21"/>
      <c r="P384" s="21"/>
      <c r="Q384" s="17"/>
      <c r="R384" s="17"/>
      <c r="S384" s="35"/>
      <c r="T384" s="38"/>
    </row>
    <row r="385" spans="12:20" x14ac:dyDescent="0.25">
      <c r="L385" s="17"/>
      <c r="M385" s="20"/>
      <c r="N385" s="21"/>
      <c r="O385" s="21"/>
      <c r="P385" s="21"/>
      <c r="Q385" s="17"/>
      <c r="R385" s="17"/>
      <c r="S385" s="35"/>
      <c r="T385" s="38"/>
    </row>
    <row r="386" spans="12:20" x14ac:dyDescent="0.25">
      <c r="L386" s="17"/>
      <c r="M386" s="20"/>
      <c r="N386" s="21"/>
      <c r="O386" s="21"/>
      <c r="P386" s="21"/>
      <c r="Q386" s="17"/>
      <c r="R386" s="17"/>
      <c r="S386" s="35"/>
      <c r="T386" s="38"/>
    </row>
    <row r="387" spans="12:20" x14ac:dyDescent="0.25">
      <c r="L387" s="17"/>
      <c r="M387" s="20"/>
      <c r="N387" s="21"/>
      <c r="O387" s="21"/>
      <c r="P387" s="21"/>
      <c r="Q387" s="17"/>
      <c r="R387" s="17"/>
      <c r="S387" s="35"/>
      <c r="T387" s="38"/>
    </row>
    <row r="388" spans="12:20" x14ac:dyDescent="0.25">
      <c r="L388" s="17"/>
      <c r="M388" s="20"/>
      <c r="N388" s="21"/>
      <c r="O388" s="21"/>
      <c r="P388" s="21"/>
      <c r="Q388" s="17"/>
      <c r="R388" s="17"/>
      <c r="S388" s="35"/>
      <c r="T388" s="38"/>
    </row>
    <row r="389" spans="12:20" x14ac:dyDescent="0.25">
      <c r="L389" s="17"/>
      <c r="M389" s="20"/>
      <c r="N389" s="21"/>
      <c r="O389" s="21"/>
      <c r="P389" s="21"/>
      <c r="Q389" s="17"/>
      <c r="R389" s="17"/>
      <c r="S389" s="35"/>
      <c r="T389" s="38"/>
    </row>
    <row r="390" spans="12:20" x14ac:dyDescent="0.25">
      <c r="L390" s="17"/>
      <c r="M390" s="20"/>
      <c r="N390" s="21"/>
      <c r="O390" s="21"/>
      <c r="P390" s="21"/>
      <c r="Q390" s="17"/>
      <c r="R390" s="17"/>
      <c r="S390" s="35"/>
      <c r="T390" s="38"/>
    </row>
    <row r="391" spans="12:20" x14ac:dyDescent="0.25">
      <c r="L391" s="17"/>
      <c r="M391" s="20"/>
      <c r="N391" s="21"/>
      <c r="O391" s="21"/>
      <c r="P391" s="21"/>
      <c r="Q391" s="17"/>
      <c r="R391" s="17"/>
      <c r="S391" s="35"/>
      <c r="T391" s="38"/>
    </row>
    <row r="392" spans="12:20" x14ac:dyDescent="0.25">
      <c r="L392" s="17"/>
      <c r="M392" s="20"/>
      <c r="N392" s="21"/>
      <c r="O392" s="21"/>
      <c r="P392" s="21"/>
      <c r="Q392" s="17"/>
      <c r="R392" s="17"/>
      <c r="S392" s="35"/>
      <c r="T392" s="38"/>
    </row>
    <row r="393" spans="12:20" x14ac:dyDescent="0.25">
      <c r="L393" s="17"/>
      <c r="M393" s="20"/>
      <c r="N393" s="21"/>
      <c r="O393" s="21"/>
      <c r="P393" s="21"/>
      <c r="Q393" s="17"/>
      <c r="R393" s="17"/>
      <c r="S393" s="35"/>
      <c r="T393" s="38"/>
    </row>
    <row r="394" spans="12:20" x14ac:dyDescent="0.25">
      <c r="L394" s="17"/>
      <c r="M394" s="20"/>
      <c r="N394" s="21"/>
      <c r="O394" s="21"/>
      <c r="P394" s="21"/>
      <c r="Q394" s="17"/>
      <c r="R394" s="17"/>
      <c r="S394" s="35"/>
      <c r="T394" s="38"/>
    </row>
    <row r="395" spans="12:20" x14ac:dyDescent="0.25">
      <c r="L395" s="17"/>
      <c r="M395" s="20"/>
      <c r="N395" s="21"/>
      <c r="O395" s="21"/>
      <c r="P395" s="21"/>
      <c r="Q395" s="17"/>
      <c r="R395" s="17"/>
      <c r="S395" s="35"/>
      <c r="T395" s="38"/>
    </row>
    <row r="396" spans="12:20" x14ac:dyDescent="0.25">
      <c r="L396" s="17"/>
      <c r="M396" s="20"/>
      <c r="N396" s="21"/>
      <c r="O396" s="21"/>
      <c r="P396" s="21"/>
      <c r="Q396" s="17"/>
      <c r="R396" s="17"/>
      <c r="S396" s="35"/>
      <c r="T396" s="38"/>
    </row>
    <row r="397" spans="12:20" x14ac:dyDescent="0.25">
      <c r="L397" s="17"/>
      <c r="M397" s="20"/>
      <c r="N397" s="21"/>
      <c r="O397" s="21"/>
      <c r="P397" s="21"/>
      <c r="Q397" s="17"/>
      <c r="R397" s="17"/>
      <c r="S397" s="35"/>
      <c r="T397" s="38"/>
    </row>
    <row r="398" spans="12:20" x14ac:dyDescent="0.25">
      <c r="L398" s="17"/>
      <c r="M398" s="20"/>
      <c r="N398" s="21"/>
      <c r="O398" s="21"/>
      <c r="P398" s="21"/>
      <c r="Q398" s="17"/>
      <c r="R398" s="17"/>
      <c r="S398" s="35"/>
      <c r="T398" s="38"/>
    </row>
    <row r="399" spans="12:20" x14ac:dyDescent="0.25">
      <c r="L399" s="17"/>
      <c r="M399" s="20"/>
      <c r="N399" s="21"/>
      <c r="O399" s="21"/>
      <c r="P399" s="21"/>
      <c r="Q399" s="17"/>
      <c r="R399" s="17"/>
      <c r="S399" s="35"/>
      <c r="T399" s="38"/>
    </row>
    <row r="400" spans="12:20" x14ac:dyDescent="0.25">
      <c r="L400" s="17"/>
      <c r="M400" s="20"/>
      <c r="N400" s="21"/>
      <c r="O400" s="21"/>
      <c r="P400" s="21"/>
      <c r="Q400" s="17"/>
      <c r="R400" s="17"/>
      <c r="S400" s="35"/>
      <c r="T400" s="38"/>
    </row>
    <row r="401" spans="12:20" x14ac:dyDescent="0.25">
      <c r="L401" s="17"/>
      <c r="M401" s="20"/>
      <c r="N401" s="21"/>
      <c r="O401" s="21"/>
      <c r="P401" s="21"/>
      <c r="Q401" s="17"/>
      <c r="R401" s="17"/>
      <c r="S401" s="35"/>
      <c r="T401" s="38"/>
    </row>
    <row r="402" spans="12:20" x14ac:dyDescent="0.25">
      <c r="L402" s="17"/>
      <c r="M402" s="20"/>
      <c r="N402" s="21"/>
      <c r="O402" s="21"/>
      <c r="P402" s="21"/>
      <c r="Q402" s="17"/>
      <c r="R402" s="17"/>
      <c r="S402" s="35"/>
      <c r="T402" s="38"/>
    </row>
    <row r="403" spans="12:20" x14ac:dyDescent="0.25">
      <c r="L403" s="17"/>
      <c r="M403" s="20"/>
      <c r="N403" s="21"/>
      <c r="O403" s="21"/>
      <c r="P403" s="21"/>
      <c r="Q403" s="17"/>
      <c r="R403" s="17"/>
      <c r="S403" s="35"/>
      <c r="T403" s="38"/>
    </row>
    <row r="404" spans="12:20" x14ac:dyDescent="0.25">
      <c r="L404" s="17"/>
      <c r="M404" s="20"/>
      <c r="N404" s="21"/>
      <c r="O404" s="21"/>
      <c r="P404" s="21"/>
      <c r="Q404" s="17"/>
      <c r="R404" s="17"/>
      <c r="S404" s="35"/>
      <c r="T404" s="38"/>
    </row>
    <row r="405" spans="12:20" x14ac:dyDescent="0.25">
      <c r="L405" s="17"/>
      <c r="M405" s="20"/>
      <c r="N405" s="21"/>
      <c r="O405" s="21"/>
      <c r="P405" s="21"/>
      <c r="Q405" s="17"/>
      <c r="R405" s="17"/>
      <c r="S405" s="35"/>
      <c r="T405" s="38"/>
    </row>
    <row r="406" spans="12:20" x14ac:dyDescent="0.25">
      <c r="L406" s="17"/>
      <c r="M406" s="20"/>
      <c r="N406" s="21"/>
      <c r="O406" s="21"/>
      <c r="P406" s="21"/>
      <c r="Q406" s="17"/>
      <c r="R406" s="17"/>
      <c r="S406" s="35"/>
      <c r="T406" s="38"/>
    </row>
    <row r="407" spans="12:20" x14ac:dyDescent="0.25">
      <c r="L407" s="17"/>
      <c r="M407" s="20"/>
      <c r="N407" s="21"/>
      <c r="O407" s="21"/>
      <c r="P407" s="21"/>
      <c r="Q407" s="17"/>
      <c r="R407" s="17"/>
      <c r="S407" s="35"/>
      <c r="T407" s="38"/>
    </row>
    <row r="408" spans="12:20" x14ac:dyDescent="0.25">
      <c r="L408" s="17"/>
      <c r="M408" s="20"/>
      <c r="N408" s="21"/>
      <c r="O408" s="21"/>
      <c r="P408" s="21"/>
      <c r="Q408" s="17"/>
      <c r="R408" s="17"/>
      <c r="S408" s="35"/>
      <c r="T408" s="38"/>
    </row>
    <row r="409" spans="12:20" x14ac:dyDescent="0.25">
      <c r="L409" s="17"/>
      <c r="M409" s="20"/>
      <c r="N409" s="21"/>
      <c r="O409" s="21"/>
      <c r="P409" s="21"/>
      <c r="Q409" s="17"/>
      <c r="R409" s="17"/>
      <c r="S409" s="35"/>
      <c r="T409" s="38"/>
    </row>
    <row r="410" spans="12:20" x14ac:dyDescent="0.25">
      <c r="L410" s="17"/>
      <c r="M410" s="20"/>
      <c r="N410" s="21"/>
      <c r="O410" s="21"/>
      <c r="P410" s="21"/>
      <c r="Q410" s="17"/>
      <c r="R410" s="17"/>
      <c r="S410" s="35"/>
      <c r="T410" s="38"/>
    </row>
    <row r="411" spans="12:20" x14ac:dyDescent="0.25">
      <c r="L411" s="17"/>
      <c r="M411" s="20"/>
      <c r="N411" s="21"/>
      <c r="O411" s="21"/>
      <c r="P411" s="21"/>
      <c r="Q411" s="17"/>
      <c r="R411" s="17"/>
      <c r="S411" s="35"/>
      <c r="T411" s="38"/>
    </row>
    <row r="412" spans="12:20" x14ac:dyDescent="0.25">
      <c r="L412" s="17"/>
      <c r="M412" s="20"/>
      <c r="N412" s="21"/>
      <c r="O412" s="21"/>
      <c r="P412" s="21"/>
      <c r="Q412" s="17"/>
      <c r="R412" s="17"/>
      <c r="S412" s="35"/>
      <c r="T412" s="38"/>
    </row>
    <row r="413" spans="12:20" x14ac:dyDescent="0.25">
      <c r="L413" s="17"/>
      <c r="M413" s="20"/>
      <c r="N413" s="21"/>
      <c r="O413" s="21"/>
      <c r="P413" s="21"/>
      <c r="Q413" s="17"/>
      <c r="R413" s="17"/>
      <c r="S413" s="35"/>
      <c r="T413" s="38"/>
    </row>
    <row r="414" spans="12:20" x14ac:dyDescent="0.25">
      <c r="L414" s="17"/>
      <c r="M414" s="20"/>
      <c r="N414" s="21"/>
      <c r="O414" s="21"/>
      <c r="P414" s="21"/>
      <c r="Q414" s="17"/>
      <c r="R414" s="17"/>
      <c r="S414" s="35"/>
      <c r="T414" s="38"/>
    </row>
    <row r="415" spans="12:20" x14ac:dyDescent="0.25">
      <c r="L415" s="17"/>
      <c r="M415" s="20"/>
      <c r="N415" s="21"/>
      <c r="O415" s="21"/>
      <c r="P415" s="21"/>
      <c r="Q415" s="17"/>
      <c r="R415" s="17"/>
      <c r="S415" s="35"/>
      <c r="T415" s="38"/>
    </row>
    <row r="416" spans="12:20" x14ac:dyDescent="0.25">
      <c r="L416" s="17"/>
      <c r="M416" s="20"/>
      <c r="N416" s="21"/>
      <c r="O416" s="21"/>
      <c r="P416" s="21"/>
      <c r="Q416" s="17"/>
      <c r="R416" s="17"/>
      <c r="S416" s="35"/>
      <c r="T416" s="38"/>
    </row>
    <row r="417" spans="12:20" x14ac:dyDescent="0.25">
      <c r="L417" s="17"/>
      <c r="M417" s="20"/>
      <c r="N417" s="21"/>
      <c r="O417" s="21"/>
      <c r="P417" s="21"/>
      <c r="Q417" s="17"/>
      <c r="R417" s="17"/>
      <c r="S417" s="35"/>
      <c r="T417" s="38"/>
    </row>
    <row r="418" spans="12:20" x14ac:dyDescent="0.25">
      <c r="L418" s="17"/>
      <c r="M418" s="20"/>
      <c r="N418" s="21"/>
      <c r="O418" s="21"/>
      <c r="P418" s="21"/>
      <c r="Q418" s="17"/>
      <c r="R418" s="17"/>
      <c r="S418" s="35"/>
      <c r="T418" s="38"/>
    </row>
    <row r="419" spans="12:20" x14ac:dyDescent="0.25">
      <c r="L419" s="17"/>
      <c r="M419" s="20"/>
      <c r="N419" s="21"/>
      <c r="O419" s="21"/>
      <c r="P419" s="21"/>
      <c r="Q419" s="17"/>
      <c r="R419" s="17"/>
      <c r="S419" s="35"/>
      <c r="T419" s="38"/>
    </row>
    <row r="420" spans="12:20" x14ac:dyDescent="0.25">
      <c r="L420" s="17"/>
      <c r="M420" s="20"/>
      <c r="N420" s="21"/>
      <c r="O420" s="21"/>
      <c r="P420" s="21"/>
      <c r="Q420" s="17"/>
      <c r="R420" s="17"/>
      <c r="S420" s="35"/>
      <c r="T420" s="38"/>
    </row>
    <row r="421" spans="12:20" x14ac:dyDescent="0.25">
      <c r="L421" s="17"/>
      <c r="M421" s="20"/>
      <c r="N421" s="21"/>
      <c r="O421" s="21"/>
      <c r="P421" s="21"/>
      <c r="Q421" s="17"/>
      <c r="R421" s="17"/>
      <c r="S421" s="35"/>
      <c r="T421" s="38"/>
    </row>
    <row r="422" spans="12:20" x14ac:dyDescent="0.25">
      <c r="L422" s="17"/>
      <c r="M422" s="20"/>
      <c r="N422" s="21"/>
      <c r="O422" s="21"/>
      <c r="P422" s="21"/>
      <c r="Q422" s="17"/>
      <c r="R422" s="17"/>
      <c r="S422" s="35"/>
      <c r="T422" s="38"/>
    </row>
    <row r="423" spans="12:20" x14ac:dyDescent="0.25">
      <c r="L423" s="17"/>
      <c r="M423" s="20"/>
      <c r="N423" s="21"/>
      <c r="O423" s="21"/>
      <c r="P423" s="21"/>
      <c r="Q423" s="17"/>
      <c r="R423" s="17"/>
      <c r="S423" s="35"/>
      <c r="T423" s="38"/>
    </row>
    <row r="424" spans="12:20" x14ac:dyDescent="0.25">
      <c r="L424" s="17"/>
      <c r="M424" s="20"/>
      <c r="N424" s="21"/>
      <c r="O424" s="21"/>
      <c r="P424" s="21"/>
      <c r="Q424" s="17"/>
      <c r="R424" s="17"/>
      <c r="S424" s="35"/>
      <c r="T424" s="38"/>
    </row>
    <row r="425" spans="12:20" x14ac:dyDescent="0.25">
      <c r="L425" s="17"/>
      <c r="M425" s="20"/>
      <c r="N425" s="21"/>
      <c r="O425" s="21"/>
      <c r="P425" s="21"/>
      <c r="Q425" s="17"/>
      <c r="R425" s="17"/>
      <c r="S425" s="35"/>
      <c r="T425" s="38"/>
    </row>
    <row r="426" spans="12:20" x14ac:dyDescent="0.25">
      <c r="L426" s="17"/>
      <c r="M426" s="20"/>
      <c r="N426" s="21"/>
      <c r="O426" s="21"/>
      <c r="P426" s="21"/>
      <c r="Q426" s="17"/>
      <c r="R426" s="17"/>
      <c r="S426" s="35"/>
      <c r="T426" s="38"/>
    </row>
    <row r="427" spans="12:20" x14ac:dyDescent="0.25">
      <c r="L427" s="17"/>
      <c r="M427" s="20"/>
      <c r="N427" s="21"/>
      <c r="O427" s="21"/>
      <c r="P427" s="21"/>
      <c r="Q427" s="17"/>
      <c r="R427" s="17"/>
      <c r="S427" s="35"/>
      <c r="T427" s="38"/>
    </row>
    <row r="428" spans="12:20" x14ac:dyDescent="0.25">
      <c r="L428" s="17"/>
      <c r="M428" s="20"/>
      <c r="N428" s="21"/>
      <c r="O428" s="21"/>
      <c r="P428" s="21"/>
      <c r="Q428" s="17"/>
      <c r="R428" s="17"/>
      <c r="S428" s="35"/>
      <c r="T428" s="38"/>
    </row>
    <row r="429" spans="12:20" x14ac:dyDescent="0.25">
      <c r="L429" s="17"/>
      <c r="M429" s="20"/>
      <c r="N429" s="21"/>
      <c r="O429" s="21"/>
      <c r="P429" s="21"/>
      <c r="Q429" s="17"/>
      <c r="R429" s="17"/>
      <c r="S429" s="35"/>
      <c r="T429" s="38"/>
    </row>
    <row r="430" spans="12:20" x14ac:dyDescent="0.25">
      <c r="L430" s="17"/>
      <c r="M430" s="20"/>
      <c r="N430" s="21"/>
      <c r="O430" s="21"/>
      <c r="P430" s="21"/>
      <c r="Q430" s="17"/>
      <c r="R430" s="17"/>
      <c r="S430" s="35"/>
      <c r="T430" s="38"/>
    </row>
    <row r="431" spans="12:20" x14ac:dyDescent="0.25">
      <c r="L431" s="17"/>
      <c r="M431" s="20"/>
      <c r="N431" s="21"/>
      <c r="O431" s="21"/>
      <c r="P431" s="21"/>
      <c r="Q431" s="17"/>
      <c r="R431" s="17"/>
      <c r="S431" s="35"/>
      <c r="T431" s="38"/>
    </row>
    <row r="432" spans="12:20" x14ac:dyDescent="0.25">
      <c r="L432" s="17"/>
      <c r="M432" s="20"/>
      <c r="N432" s="21"/>
      <c r="O432" s="21"/>
      <c r="P432" s="21"/>
      <c r="Q432" s="17"/>
      <c r="R432" s="17"/>
      <c r="S432" s="35"/>
      <c r="T432" s="38"/>
    </row>
    <row r="433" spans="12:20" x14ac:dyDescent="0.25">
      <c r="L433" s="17"/>
      <c r="M433" s="20"/>
      <c r="N433" s="21"/>
      <c r="O433" s="21"/>
      <c r="P433" s="21"/>
      <c r="Q433" s="17"/>
      <c r="R433" s="17"/>
      <c r="S433" s="35"/>
      <c r="T433" s="38"/>
    </row>
    <row r="434" spans="12:20" x14ac:dyDescent="0.25">
      <c r="L434" s="17"/>
      <c r="M434" s="20"/>
      <c r="N434" s="21"/>
      <c r="O434" s="21"/>
      <c r="P434" s="21"/>
      <c r="Q434" s="17"/>
      <c r="R434" s="17"/>
      <c r="S434" s="35"/>
      <c r="T434" s="38"/>
    </row>
    <row r="435" spans="12:20" x14ac:dyDescent="0.25">
      <c r="L435" s="17"/>
      <c r="M435" s="20"/>
      <c r="N435" s="21"/>
      <c r="O435" s="21"/>
      <c r="P435" s="21"/>
      <c r="Q435" s="17"/>
      <c r="R435" s="17"/>
      <c r="S435" s="35"/>
      <c r="T435" s="38"/>
    </row>
    <row r="436" spans="12:20" x14ac:dyDescent="0.25">
      <c r="L436" s="17"/>
      <c r="M436" s="20"/>
      <c r="N436" s="21"/>
      <c r="O436" s="21"/>
      <c r="P436" s="21"/>
      <c r="Q436" s="17"/>
      <c r="R436" s="17"/>
      <c r="S436" s="35"/>
      <c r="T436" s="38"/>
    </row>
    <row r="437" spans="12:20" x14ac:dyDescent="0.25">
      <c r="L437" s="17"/>
      <c r="M437" s="20"/>
      <c r="N437" s="21"/>
      <c r="O437" s="21"/>
      <c r="P437" s="21"/>
      <c r="Q437" s="17"/>
      <c r="R437" s="17"/>
      <c r="S437" s="35"/>
      <c r="T437" s="38"/>
    </row>
    <row r="438" spans="12:20" x14ac:dyDescent="0.25">
      <c r="L438" s="17"/>
      <c r="M438" s="20"/>
      <c r="N438" s="21"/>
      <c r="O438" s="21"/>
      <c r="P438" s="21"/>
      <c r="Q438" s="17"/>
      <c r="R438" s="17"/>
      <c r="S438" s="35"/>
      <c r="T438" s="38"/>
    </row>
    <row r="439" spans="12:20" x14ac:dyDescent="0.25">
      <c r="L439" s="17"/>
      <c r="M439" s="20"/>
      <c r="N439" s="21"/>
      <c r="O439" s="21"/>
      <c r="P439" s="21"/>
      <c r="Q439" s="17"/>
      <c r="R439" s="17"/>
      <c r="S439" s="35"/>
      <c r="T439" s="38"/>
    </row>
    <row r="440" spans="12:20" x14ac:dyDescent="0.25">
      <c r="L440" s="17"/>
      <c r="M440" s="20"/>
      <c r="N440" s="21"/>
      <c r="O440" s="21"/>
      <c r="P440" s="21"/>
      <c r="Q440" s="17"/>
      <c r="R440" s="17"/>
      <c r="S440" s="35"/>
      <c r="T440" s="38"/>
    </row>
    <row r="441" spans="12:20" x14ac:dyDescent="0.25">
      <c r="L441" s="17"/>
      <c r="M441" s="20"/>
      <c r="N441" s="21"/>
      <c r="O441" s="21"/>
      <c r="P441" s="21"/>
      <c r="Q441" s="17"/>
      <c r="R441" s="17"/>
      <c r="S441" s="35"/>
      <c r="T441" s="38"/>
    </row>
    <row r="442" spans="12:20" x14ac:dyDescent="0.25">
      <c r="L442" s="17"/>
      <c r="M442" s="20"/>
      <c r="N442" s="21"/>
      <c r="O442" s="21"/>
      <c r="P442" s="21"/>
      <c r="Q442" s="17"/>
      <c r="R442" s="17"/>
      <c r="S442" s="35"/>
      <c r="T442" s="38"/>
    </row>
    <row r="443" spans="12:20" x14ac:dyDescent="0.25">
      <c r="L443" s="17"/>
      <c r="M443" s="20"/>
      <c r="N443" s="21"/>
      <c r="O443" s="21"/>
      <c r="P443" s="21"/>
      <c r="Q443" s="17"/>
      <c r="R443" s="17"/>
      <c r="S443" s="35"/>
      <c r="T443" s="38"/>
    </row>
    <row r="444" spans="12:20" x14ac:dyDescent="0.25">
      <c r="L444" s="17"/>
      <c r="M444" s="20"/>
      <c r="N444" s="21"/>
      <c r="O444" s="21"/>
      <c r="P444" s="21"/>
      <c r="Q444" s="17"/>
      <c r="R444" s="17"/>
      <c r="S444" s="35"/>
      <c r="T444" s="38"/>
    </row>
    <row r="445" spans="12:20" x14ac:dyDescent="0.25">
      <c r="L445" s="17"/>
      <c r="M445" s="20"/>
      <c r="N445" s="21"/>
      <c r="O445" s="21"/>
      <c r="P445" s="21"/>
      <c r="Q445" s="17"/>
      <c r="R445" s="17"/>
      <c r="S445" s="35"/>
      <c r="T445" s="38"/>
    </row>
    <row r="446" spans="12:20" x14ac:dyDescent="0.25">
      <c r="L446" s="17"/>
      <c r="M446" s="20"/>
      <c r="N446" s="21"/>
      <c r="O446" s="21"/>
      <c r="P446" s="21"/>
      <c r="Q446" s="17"/>
      <c r="R446" s="17"/>
      <c r="S446" s="35"/>
      <c r="T446" s="38"/>
    </row>
    <row r="447" spans="12:20" x14ac:dyDescent="0.25">
      <c r="L447" s="17"/>
      <c r="M447" s="20"/>
      <c r="N447" s="21"/>
      <c r="O447" s="21"/>
      <c r="P447" s="21"/>
      <c r="Q447" s="17"/>
      <c r="R447" s="17"/>
      <c r="S447" s="35"/>
      <c r="T447" s="38"/>
    </row>
    <row r="448" spans="12:20" x14ac:dyDescent="0.25">
      <c r="L448" s="17"/>
      <c r="M448" s="20"/>
      <c r="N448" s="21"/>
      <c r="O448" s="21"/>
      <c r="P448" s="21"/>
      <c r="Q448" s="17"/>
      <c r="R448" s="17"/>
      <c r="S448" s="35"/>
      <c r="T448" s="38"/>
    </row>
    <row r="449" spans="12:20" x14ac:dyDescent="0.25">
      <c r="L449" s="17"/>
      <c r="M449" s="20"/>
      <c r="N449" s="21"/>
      <c r="O449" s="21"/>
      <c r="P449" s="21"/>
      <c r="Q449" s="17"/>
      <c r="R449" s="17"/>
      <c r="S449" s="35"/>
      <c r="T449" s="38"/>
    </row>
    <row r="450" spans="12:20" x14ac:dyDescent="0.25">
      <c r="L450" s="17"/>
      <c r="M450" s="20"/>
      <c r="N450" s="21"/>
      <c r="O450" s="21"/>
      <c r="P450" s="21"/>
      <c r="Q450" s="17"/>
      <c r="R450" s="17"/>
      <c r="S450" s="35"/>
      <c r="T450" s="38"/>
    </row>
    <row r="451" spans="12:20" x14ac:dyDescent="0.25">
      <c r="L451" s="17"/>
      <c r="M451" s="20"/>
      <c r="N451" s="21"/>
      <c r="O451" s="21"/>
      <c r="P451" s="21"/>
      <c r="Q451" s="17"/>
      <c r="R451" s="17"/>
      <c r="S451" s="35"/>
      <c r="T451" s="38"/>
    </row>
    <row r="452" spans="12:20" x14ac:dyDescent="0.25">
      <c r="L452" s="17"/>
      <c r="M452" s="20"/>
      <c r="N452" s="21"/>
      <c r="O452" s="21"/>
      <c r="P452" s="21"/>
      <c r="Q452" s="17"/>
      <c r="R452" s="17"/>
      <c r="S452" s="35"/>
      <c r="T452" s="38"/>
    </row>
    <row r="453" spans="12:20" x14ac:dyDescent="0.25">
      <c r="L453" s="17"/>
      <c r="M453" s="20"/>
      <c r="N453" s="21"/>
      <c r="O453" s="21"/>
      <c r="P453" s="21"/>
      <c r="Q453" s="17"/>
      <c r="R453" s="17"/>
      <c r="S453" s="35"/>
      <c r="T453" s="38"/>
    </row>
    <row r="454" spans="12:20" x14ac:dyDescent="0.25">
      <c r="L454" s="17"/>
      <c r="M454" s="20"/>
      <c r="N454" s="21"/>
      <c r="O454" s="21"/>
      <c r="P454" s="21"/>
      <c r="Q454" s="17"/>
      <c r="R454" s="17"/>
      <c r="S454" s="35"/>
      <c r="T454" s="38"/>
    </row>
    <row r="455" spans="12:20" x14ac:dyDescent="0.25">
      <c r="L455" s="17"/>
      <c r="M455" s="20"/>
      <c r="N455" s="21"/>
      <c r="O455" s="21"/>
      <c r="P455" s="21"/>
      <c r="Q455" s="17"/>
      <c r="R455" s="17"/>
      <c r="S455" s="35"/>
      <c r="T455" s="38"/>
    </row>
    <row r="456" spans="12:20" x14ac:dyDescent="0.25">
      <c r="L456" s="17"/>
      <c r="M456" s="20"/>
      <c r="N456" s="21"/>
      <c r="O456" s="21"/>
      <c r="P456" s="21"/>
      <c r="Q456" s="17"/>
      <c r="R456" s="17"/>
      <c r="S456" s="35"/>
      <c r="T456" s="38"/>
    </row>
    <row r="457" spans="12:20" x14ac:dyDescent="0.25">
      <c r="L457" s="17"/>
      <c r="M457" s="20"/>
      <c r="N457" s="21"/>
      <c r="O457" s="21"/>
      <c r="P457" s="21"/>
      <c r="Q457" s="17"/>
      <c r="R457" s="17"/>
      <c r="S457" s="35"/>
      <c r="T457" s="38"/>
    </row>
    <row r="458" spans="12:20" x14ac:dyDescent="0.25">
      <c r="L458" s="17"/>
      <c r="M458" s="20"/>
      <c r="N458" s="21"/>
      <c r="O458" s="21"/>
      <c r="P458" s="21"/>
      <c r="Q458" s="17"/>
      <c r="R458" s="17"/>
      <c r="S458" s="35"/>
      <c r="T458" s="38"/>
    </row>
    <row r="459" spans="12:20" x14ac:dyDescent="0.25">
      <c r="L459" s="17"/>
      <c r="M459" s="20"/>
      <c r="N459" s="21"/>
      <c r="O459" s="21"/>
      <c r="P459" s="21"/>
      <c r="Q459" s="17"/>
      <c r="R459" s="17"/>
      <c r="S459" s="35"/>
      <c r="T459" s="38"/>
    </row>
    <row r="460" spans="12:20" x14ac:dyDescent="0.25">
      <c r="L460" s="17"/>
      <c r="M460" s="20"/>
      <c r="N460" s="21"/>
      <c r="O460" s="21"/>
      <c r="P460" s="21"/>
      <c r="Q460" s="17"/>
      <c r="R460" s="17"/>
      <c r="S460" s="35"/>
      <c r="T460" s="38"/>
    </row>
    <row r="461" spans="12:20" x14ac:dyDescent="0.25">
      <c r="L461" s="17"/>
      <c r="M461" s="20"/>
      <c r="N461" s="21"/>
      <c r="O461" s="21"/>
      <c r="P461" s="21"/>
      <c r="Q461" s="17"/>
      <c r="R461" s="17"/>
      <c r="S461" s="35"/>
      <c r="T461" s="38"/>
    </row>
    <row r="462" spans="12:20" x14ac:dyDescent="0.25">
      <c r="L462" s="17"/>
      <c r="M462" s="20"/>
      <c r="N462" s="21"/>
      <c r="O462" s="21"/>
      <c r="P462" s="21"/>
      <c r="Q462" s="17"/>
      <c r="R462" s="17"/>
      <c r="S462" s="35"/>
      <c r="T462" s="38"/>
    </row>
    <row r="463" spans="12:20" x14ac:dyDescent="0.25">
      <c r="L463" s="17"/>
      <c r="M463" s="20"/>
      <c r="N463" s="21"/>
      <c r="O463" s="21"/>
      <c r="P463" s="21"/>
      <c r="Q463" s="17"/>
      <c r="R463" s="17"/>
      <c r="S463" s="35"/>
      <c r="T463" s="38"/>
    </row>
    <row r="464" spans="12:20" x14ac:dyDescent="0.25">
      <c r="L464" s="17"/>
      <c r="M464" s="20"/>
      <c r="N464" s="21"/>
      <c r="O464" s="21"/>
      <c r="P464" s="21"/>
      <c r="Q464" s="17"/>
      <c r="R464" s="17"/>
      <c r="S464" s="35"/>
      <c r="T464" s="38"/>
    </row>
    <row r="465" spans="12:20" x14ac:dyDescent="0.25">
      <c r="L465" s="17"/>
      <c r="M465" s="20"/>
      <c r="N465" s="21"/>
      <c r="O465" s="21"/>
      <c r="P465" s="21"/>
      <c r="Q465" s="17"/>
      <c r="R465" s="17"/>
      <c r="S465" s="35"/>
      <c r="T465" s="38"/>
    </row>
    <row r="466" spans="12:20" x14ac:dyDescent="0.25">
      <c r="L466" s="17"/>
      <c r="M466" s="20"/>
      <c r="N466" s="21"/>
      <c r="O466" s="21"/>
      <c r="P466" s="21"/>
      <c r="Q466" s="17"/>
      <c r="R466" s="17"/>
      <c r="S466" s="35"/>
      <c r="T466" s="38"/>
    </row>
    <row r="467" spans="12:20" x14ac:dyDescent="0.25">
      <c r="L467" s="17"/>
      <c r="M467" s="20"/>
      <c r="N467" s="21"/>
      <c r="O467" s="21"/>
      <c r="P467" s="21"/>
      <c r="Q467" s="17"/>
      <c r="R467" s="17"/>
      <c r="S467" s="35"/>
      <c r="T467" s="38"/>
    </row>
    <row r="468" spans="12:20" x14ac:dyDescent="0.25">
      <c r="L468" s="17"/>
      <c r="M468" s="20"/>
      <c r="N468" s="21"/>
      <c r="O468" s="21"/>
      <c r="P468" s="21"/>
      <c r="Q468" s="17"/>
      <c r="R468" s="17"/>
      <c r="S468" s="35"/>
      <c r="T468" s="38"/>
    </row>
    <row r="469" spans="12:20" x14ac:dyDescent="0.25">
      <c r="L469" s="17"/>
      <c r="M469" s="20"/>
      <c r="N469" s="21"/>
      <c r="O469" s="21"/>
      <c r="P469" s="21"/>
      <c r="Q469" s="17"/>
      <c r="R469" s="17"/>
      <c r="S469" s="35"/>
      <c r="T469" s="38"/>
    </row>
    <row r="470" spans="12:20" x14ac:dyDescent="0.25">
      <c r="L470" s="17"/>
      <c r="M470" s="20"/>
      <c r="N470" s="21"/>
      <c r="O470" s="21"/>
      <c r="P470" s="21"/>
      <c r="Q470" s="17"/>
      <c r="R470" s="17"/>
      <c r="S470" s="35"/>
      <c r="T470" s="38"/>
    </row>
    <row r="471" spans="12:20" x14ac:dyDescent="0.25">
      <c r="L471" s="17"/>
      <c r="M471" s="20"/>
      <c r="N471" s="21"/>
      <c r="O471" s="21"/>
      <c r="P471" s="21"/>
      <c r="Q471" s="17"/>
      <c r="R471" s="17"/>
      <c r="S471" s="35"/>
      <c r="T471" s="38"/>
    </row>
    <row r="472" spans="12:20" x14ac:dyDescent="0.25">
      <c r="L472" s="17"/>
      <c r="M472" s="20"/>
      <c r="N472" s="21"/>
      <c r="O472" s="21"/>
      <c r="P472" s="21"/>
      <c r="Q472" s="17"/>
      <c r="R472" s="17"/>
      <c r="S472" s="35"/>
      <c r="T472" s="38"/>
    </row>
    <row r="473" spans="12:20" x14ac:dyDescent="0.25">
      <c r="L473" s="17"/>
      <c r="M473" s="20"/>
      <c r="N473" s="21"/>
      <c r="O473" s="21"/>
      <c r="P473" s="21"/>
      <c r="Q473" s="17"/>
      <c r="R473" s="17"/>
      <c r="S473" s="35"/>
      <c r="T473" s="38"/>
    </row>
    <row r="474" spans="12:20" x14ac:dyDescent="0.25">
      <c r="L474" s="17"/>
      <c r="M474" s="20"/>
      <c r="N474" s="21"/>
      <c r="O474" s="21"/>
      <c r="P474" s="21"/>
      <c r="Q474" s="17"/>
      <c r="R474" s="17"/>
      <c r="S474" s="35"/>
      <c r="T474" s="38"/>
    </row>
    <row r="475" spans="12:20" x14ac:dyDescent="0.25">
      <c r="L475" s="17"/>
      <c r="M475" s="20"/>
      <c r="N475" s="21"/>
      <c r="O475" s="21"/>
      <c r="P475" s="21"/>
      <c r="Q475" s="17"/>
      <c r="R475" s="17"/>
      <c r="S475" s="35"/>
      <c r="T475" s="38"/>
    </row>
    <row r="476" spans="12:20" x14ac:dyDescent="0.25">
      <c r="L476" s="17"/>
      <c r="M476" s="20"/>
      <c r="N476" s="21"/>
      <c r="O476" s="21"/>
      <c r="P476" s="21"/>
      <c r="Q476" s="17"/>
      <c r="R476" s="17"/>
      <c r="S476" s="35"/>
      <c r="T476" s="38"/>
    </row>
    <row r="477" spans="12:20" x14ac:dyDescent="0.25">
      <c r="L477" s="17"/>
      <c r="M477" s="20"/>
      <c r="N477" s="21"/>
      <c r="O477" s="21"/>
      <c r="P477" s="21"/>
      <c r="Q477" s="17"/>
      <c r="R477" s="17"/>
      <c r="S477" s="35"/>
      <c r="T477" s="38"/>
    </row>
    <row r="478" spans="12:20" x14ac:dyDescent="0.25">
      <c r="L478" s="17"/>
      <c r="M478" s="20"/>
      <c r="N478" s="21"/>
      <c r="O478" s="21"/>
      <c r="P478" s="21"/>
      <c r="Q478" s="17"/>
      <c r="R478" s="17"/>
      <c r="S478" s="35"/>
      <c r="T478" s="38"/>
    </row>
    <row r="479" spans="12:20" x14ac:dyDescent="0.25">
      <c r="L479" s="17"/>
      <c r="M479" s="20"/>
      <c r="N479" s="21"/>
      <c r="O479" s="21"/>
      <c r="P479" s="21"/>
      <c r="Q479" s="17"/>
      <c r="R479" s="17"/>
      <c r="S479" s="35"/>
      <c r="T479" s="38"/>
    </row>
    <row r="480" spans="12:20" x14ac:dyDescent="0.25">
      <c r="L480" s="17"/>
      <c r="M480" s="20"/>
      <c r="N480" s="21"/>
      <c r="O480" s="21"/>
      <c r="P480" s="21"/>
      <c r="Q480" s="17"/>
      <c r="R480" s="17"/>
      <c r="S480" s="35"/>
      <c r="T480" s="38"/>
    </row>
    <row r="481" spans="12:20" x14ac:dyDescent="0.25">
      <c r="L481" s="17"/>
      <c r="M481" s="20"/>
      <c r="N481" s="21"/>
      <c r="O481" s="21"/>
      <c r="P481" s="21"/>
      <c r="Q481" s="17"/>
      <c r="R481" s="17"/>
      <c r="S481" s="35"/>
      <c r="T481" s="38"/>
    </row>
    <row r="482" spans="12:20" x14ac:dyDescent="0.25">
      <c r="L482" s="17"/>
      <c r="M482" s="20"/>
      <c r="N482" s="21"/>
      <c r="O482" s="21"/>
      <c r="P482" s="21"/>
      <c r="Q482" s="17"/>
      <c r="R482" s="17"/>
      <c r="S482" s="35"/>
      <c r="T482" s="38"/>
    </row>
    <row r="483" spans="12:20" x14ac:dyDescent="0.25">
      <c r="L483" s="17"/>
      <c r="M483" s="20"/>
      <c r="N483" s="21"/>
      <c r="O483" s="21"/>
      <c r="P483" s="21"/>
      <c r="Q483" s="17"/>
      <c r="R483" s="17"/>
      <c r="S483" s="35"/>
      <c r="T483" s="38"/>
    </row>
    <row r="484" spans="12:20" x14ac:dyDescent="0.25">
      <c r="L484" s="17"/>
      <c r="M484" s="20"/>
      <c r="N484" s="21"/>
      <c r="O484" s="21"/>
      <c r="P484" s="21"/>
      <c r="Q484" s="17"/>
      <c r="R484" s="17"/>
      <c r="S484" s="35"/>
      <c r="T484" s="38"/>
    </row>
    <row r="485" spans="12:20" x14ac:dyDescent="0.25">
      <c r="L485" s="17"/>
      <c r="M485" s="20"/>
      <c r="N485" s="21"/>
      <c r="O485" s="21"/>
      <c r="P485" s="21"/>
      <c r="Q485" s="17"/>
      <c r="R485" s="17"/>
      <c r="S485" s="35"/>
      <c r="T485" s="38"/>
    </row>
    <row r="486" spans="12:20" x14ac:dyDescent="0.25">
      <c r="L486" s="17"/>
      <c r="M486" s="20"/>
      <c r="N486" s="21"/>
      <c r="O486" s="21"/>
      <c r="P486" s="21"/>
      <c r="Q486" s="17"/>
      <c r="R486" s="17"/>
      <c r="S486" s="35"/>
      <c r="T486" s="38"/>
    </row>
    <row r="487" spans="12:20" x14ac:dyDescent="0.25">
      <c r="L487" s="17"/>
      <c r="M487" s="20"/>
      <c r="N487" s="21"/>
      <c r="O487" s="21"/>
      <c r="P487" s="21"/>
      <c r="Q487" s="17"/>
      <c r="R487" s="17"/>
      <c r="S487" s="35"/>
      <c r="T487" s="38"/>
    </row>
    <row r="488" spans="12:20" x14ac:dyDescent="0.25">
      <c r="L488" s="17"/>
      <c r="M488" s="20"/>
      <c r="N488" s="21"/>
      <c r="O488" s="21"/>
      <c r="P488" s="21"/>
      <c r="Q488" s="17"/>
      <c r="R488" s="17"/>
      <c r="S488" s="35"/>
      <c r="T488" s="38"/>
    </row>
    <row r="489" spans="12:20" x14ac:dyDescent="0.25">
      <c r="L489" s="17"/>
      <c r="M489" s="20"/>
      <c r="N489" s="21"/>
      <c r="O489" s="21"/>
      <c r="P489" s="21"/>
      <c r="Q489" s="17"/>
      <c r="R489" s="17"/>
      <c r="S489" s="35"/>
      <c r="T489" s="38"/>
    </row>
    <row r="490" spans="12:20" x14ac:dyDescent="0.25">
      <c r="L490" s="17"/>
      <c r="M490" s="20"/>
      <c r="N490" s="21"/>
      <c r="O490" s="21"/>
      <c r="P490" s="21"/>
      <c r="Q490" s="17"/>
      <c r="R490" s="17"/>
      <c r="S490" s="35"/>
      <c r="T490" s="38"/>
    </row>
    <row r="491" spans="12:20" x14ac:dyDescent="0.25">
      <c r="L491" s="17"/>
      <c r="M491" s="20"/>
      <c r="N491" s="21"/>
      <c r="O491" s="21"/>
      <c r="P491" s="21"/>
      <c r="Q491" s="17"/>
      <c r="R491" s="17"/>
      <c r="S491" s="35"/>
      <c r="T491" s="38"/>
    </row>
    <row r="492" spans="12:20" x14ac:dyDescent="0.25">
      <c r="L492" s="17"/>
      <c r="M492" s="20"/>
      <c r="N492" s="21"/>
      <c r="O492" s="21"/>
      <c r="P492" s="21"/>
      <c r="Q492" s="17"/>
      <c r="R492" s="17"/>
      <c r="S492" s="35"/>
      <c r="T492" s="38"/>
    </row>
    <row r="493" spans="12:20" x14ac:dyDescent="0.25">
      <c r="L493" s="17"/>
      <c r="M493" s="20"/>
      <c r="N493" s="21"/>
      <c r="O493" s="21"/>
      <c r="P493" s="21"/>
      <c r="Q493" s="17"/>
      <c r="R493" s="17"/>
      <c r="S493" s="35"/>
      <c r="T493" s="38"/>
    </row>
    <row r="494" spans="12:20" x14ac:dyDescent="0.25">
      <c r="L494" s="17"/>
      <c r="M494" s="20"/>
      <c r="N494" s="21"/>
      <c r="O494" s="21"/>
      <c r="P494" s="21"/>
      <c r="Q494" s="17"/>
      <c r="R494" s="17"/>
      <c r="S494" s="35"/>
      <c r="T494" s="38"/>
    </row>
    <row r="495" spans="12:20" x14ac:dyDescent="0.25">
      <c r="L495" s="17"/>
      <c r="M495" s="20"/>
      <c r="N495" s="21"/>
      <c r="O495" s="21"/>
      <c r="P495" s="21"/>
      <c r="Q495" s="17"/>
      <c r="R495" s="17"/>
      <c r="S495" s="35"/>
      <c r="T495" s="38"/>
    </row>
    <row r="496" spans="12:20" x14ac:dyDescent="0.25">
      <c r="L496" s="17"/>
      <c r="M496" s="20"/>
      <c r="N496" s="21"/>
      <c r="O496" s="21"/>
      <c r="P496" s="21"/>
      <c r="Q496" s="17"/>
      <c r="R496" s="17"/>
      <c r="S496" s="35"/>
      <c r="T496" s="38"/>
    </row>
    <row r="497" spans="12:20" x14ac:dyDescent="0.25">
      <c r="L497" s="17"/>
      <c r="M497" s="20"/>
      <c r="N497" s="21"/>
      <c r="O497" s="21"/>
      <c r="P497" s="21"/>
      <c r="Q497" s="17"/>
      <c r="R497" s="17"/>
      <c r="S497" s="35"/>
      <c r="T497" s="38"/>
    </row>
    <row r="498" spans="12:20" x14ac:dyDescent="0.25">
      <c r="L498" s="17"/>
      <c r="M498" s="20"/>
      <c r="N498" s="21"/>
      <c r="O498" s="21"/>
      <c r="P498" s="21"/>
      <c r="Q498" s="17"/>
      <c r="R498" s="17"/>
      <c r="S498" s="35"/>
      <c r="T498" s="38"/>
    </row>
    <row r="499" spans="12:20" x14ac:dyDescent="0.25">
      <c r="L499" s="17"/>
      <c r="M499" s="20"/>
      <c r="N499" s="21"/>
      <c r="O499" s="21"/>
      <c r="P499" s="21"/>
      <c r="Q499" s="17"/>
      <c r="R499" s="17"/>
      <c r="S499" s="35"/>
      <c r="T499" s="38"/>
    </row>
    <row r="500" spans="12:20" x14ac:dyDescent="0.25">
      <c r="L500" s="17"/>
      <c r="M500" s="20"/>
      <c r="N500" s="21"/>
      <c r="O500" s="21"/>
      <c r="P500" s="21"/>
      <c r="Q500" s="17"/>
      <c r="R500" s="17"/>
      <c r="S500" s="35"/>
      <c r="T500" s="38"/>
    </row>
    <row r="501" spans="12:20" x14ac:dyDescent="0.25">
      <c r="L501" s="17"/>
      <c r="M501" s="20"/>
      <c r="N501" s="21"/>
      <c r="O501" s="21"/>
      <c r="P501" s="21"/>
      <c r="Q501" s="17"/>
      <c r="R501" s="17"/>
      <c r="S501" s="35"/>
      <c r="T501" s="38"/>
    </row>
    <row r="502" spans="12:20" x14ac:dyDescent="0.25">
      <c r="L502" s="17"/>
      <c r="M502" s="20"/>
      <c r="N502" s="21"/>
      <c r="O502" s="21"/>
      <c r="P502" s="21"/>
      <c r="Q502" s="17"/>
      <c r="R502" s="17"/>
      <c r="S502" s="35"/>
      <c r="T502" s="38"/>
    </row>
    <row r="503" spans="12:20" x14ac:dyDescent="0.25">
      <c r="L503" s="17"/>
      <c r="M503" s="20"/>
      <c r="N503" s="21"/>
      <c r="O503" s="21"/>
      <c r="P503" s="21"/>
      <c r="Q503" s="17"/>
      <c r="R503" s="17"/>
      <c r="S503" s="35"/>
      <c r="T503" s="38"/>
    </row>
    <row r="504" spans="12:20" x14ac:dyDescent="0.25">
      <c r="L504" s="17"/>
      <c r="M504" s="20"/>
      <c r="N504" s="21"/>
      <c r="O504" s="21"/>
      <c r="P504" s="21"/>
      <c r="Q504" s="17"/>
      <c r="R504" s="17"/>
      <c r="S504" s="35"/>
      <c r="T504" s="38"/>
    </row>
    <row r="505" spans="12:20" x14ac:dyDescent="0.25">
      <c r="L505" s="17"/>
      <c r="M505" s="20"/>
      <c r="N505" s="21"/>
      <c r="O505" s="21"/>
      <c r="P505" s="21"/>
      <c r="Q505" s="17"/>
      <c r="R505" s="17"/>
      <c r="S505" s="35"/>
      <c r="T505" s="38"/>
    </row>
    <row r="506" spans="12:20" x14ac:dyDescent="0.25">
      <c r="L506" s="17"/>
      <c r="M506" s="20"/>
      <c r="N506" s="21"/>
      <c r="O506" s="21"/>
      <c r="P506" s="21"/>
      <c r="Q506" s="17"/>
      <c r="R506" s="17"/>
      <c r="S506" s="35"/>
      <c r="T506" s="38"/>
    </row>
    <row r="507" spans="12:20" x14ac:dyDescent="0.25">
      <c r="L507" s="17"/>
      <c r="M507" s="20"/>
      <c r="N507" s="21"/>
      <c r="O507" s="21"/>
      <c r="P507" s="21"/>
      <c r="Q507" s="17"/>
      <c r="R507" s="17"/>
      <c r="S507" s="35"/>
      <c r="T507" s="38"/>
    </row>
    <row r="508" spans="12:20" x14ac:dyDescent="0.25">
      <c r="L508" s="17"/>
      <c r="M508" s="20"/>
      <c r="N508" s="21"/>
      <c r="O508" s="21"/>
      <c r="P508" s="21"/>
      <c r="Q508" s="17"/>
      <c r="R508" s="17"/>
      <c r="S508" s="35"/>
      <c r="T508" s="38"/>
    </row>
    <row r="509" spans="12:20" x14ac:dyDescent="0.25">
      <c r="L509" s="17"/>
      <c r="M509" s="20"/>
      <c r="N509" s="21"/>
      <c r="O509" s="21"/>
      <c r="P509" s="21"/>
      <c r="Q509" s="17"/>
      <c r="R509" s="17"/>
      <c r="S509" s="35"/>
      <c r="T509" s="38"/>
    </row>
    <row r="510" spans="12:20" x14ac:dyDescent="0.25">
      <c r="L510" s="17"/>
      <c r="M510" s="20"/>
      <c r="N510" s="21"/>
      <c r="O510" s="21"/>
      <c r="P510" s="21"/>
      <c r="Q510" s="17"/>
      <c r="R510" s="17"/>
      <c r="S510" s="35"/>
      <c r="T510" s="38"/>
    </row>
    <row r="511" spans="12:20" x14ac:dyDescent="0.25">
      <c r="L511" s="17"/>
      <c r="M511" s="20"/>
      <c r="N511" s="21"/>
      <c r="O511" s="21"/>
      <c r="P511" s="21"/>
      <c r="Q511" s="17"/>
      <c r="R511" s="17"/>
      <c r="S511" s="35"/>
      <c r="T511" s="38"/>
    </row>
    <row r="512" spans="12:20" x14ac:dyDescent="0.25">
      <c r="L512" s="17"/>
      <c r="M512" s="20"/>
      <c r="N512" s="21"/>
      <c r="O512" s="21"/>
      <c r="P512" s="21"/>
      <c r="Q512" s="17"/>
      <c r="R512" s="17"/>
      <c r="S512" s="35"/>
      <c r="T512" s="38"/>
    </row>
    <row r="513" spans="12:20" x14ac:dyDescent="0.25">
      <c r="L513" s="17"/>
      <c r="M513" s="20"/>
      <c r="N513" s="21"/>
      <c r="O513" s="21"/>
      <c r="P513" s="21"/>
      <c r="Q513" s="17"/>
      <c r="R513" s="17"/>
      <c r="S513" s="35"/>
      <c r="T513" s="38"/>
    </row>
    <row r="514" spans="12:20" x14ac:dyDescent="0.25">
      <c r="L514" s="17"/>
      <c r="M514" s="20"/>
      <c r="N514" s="21"/>
      <c r="O514" s="21"/>
      <c r="P514" s="21"/>
      <c r="Q514" s="17"/>
      <c r="R514" s="17"/>
      <c r="S514" s="35"/>
      <c r="T514" s="38"/>
    </row>
    <row r="515" spans="12:20" x14ac:dyDescent="0.25">
      <c r="L515" s="17"/>
      <c r="M515" s="20"/>
      <c r="N515" s="21"/>
      <c r="O515" s="21"/>
      <c r="P515" s="21"/>
      <c r="Q515" s="17"/>
      <c r="R515" s="17"/>
      <c r="S515" s="35"/>
      <c r="T515" s="38"/>
    </row>
    <row r="516" spans="12:20" x14ac:dyDescent="0.25">
      <c r="L516" s="17"/>
      <c r="M516" s="20"/>
      <c r="N516" s="21"/>
      <c r="O516" s="21"/>
      <c r="P516" s="21"/>
      <c r="Q516" s="17"/>
      <c r="R516" s="17"/>
      <c r="S516" s="35"/>
      <c r="T516" s="38"/>
    </row>
    <row r="517" spans="12:20" x14ac:dyDescent="0.25">
      <c r="L517" s="17"/>
      <c r="M517" s="20"/>
      <c r="N517" s="21"/>
      <c r="O517" s="21"/>
      <c r="P517" s="21"/>
      <c r="Q517" s="17"/>
      <c r="R517" s="17"/>
      <c r="S517" s="35"/>
      <c r="T517" s="38"/>
    </row>
    <row r="518" spans="12:20" x14ac:dyDescent="0.25">
      <c r="L518" s="17"/>
      <c r="M518" s="20"/>
      <c r="N518" s="21"/>
      <c r="O518" s="21"/>
      <c r="P518" s="21"/>
      <c r="Q518" s="17"/>
      <c r="R518" s="17"/>
      <c r="S518" s="35"/>
      <c r="T518" s="38"/>
    </row>
    <row r="519" spans="12:20" x14ac:dyDescent="0.25">
      <c r="L519" s="17"/>
      <c r="M519" s="20"/>
      <c r="N519" s="21"/>
      <c r="O519" s="21"/>
      <c r="P519" s="21"/>
      <c r="Q519" s="17"/>
      <c r="R519" s="17"/>
      <c r="S519" s="35"/>
      <c r="T519" s="38"/>
    </row>
    <row r="520" spans="12:20" x14ac:dyDescent="0.25">
      <c r="L520" s="17"/>
      <c r="M520" s="20"/>
      <c r="N520" s="21"/>
      <c r="O520" s="21"/>
      <c r="P520" s="21"/>
      <c r="Q520" s="17"/>
      <c r="R520" s="17"/>
      <c r="S520" s="35"/>
      <c r="T520" s="38"/>
    </row>
    <row r="521" spans="12:20" x14ac:dyDescent="0.25">
      <c r="L521" s="17"/>
      <c r="M521" s="20"/>
      <c r="N521" s="21"/>
      <c r="O521" s="21"/>
      <c r="P521" s="21"/>
      <c r="Q521" s="17"/>
      <c r="R521" s="17"/>
      <c r="S521" s="35"/>
      <c r="T521" s="38"/>
    </row>
    <row r="522" spans="12:20" x14ac:dyDescent="0.25">
      <c r="L522" s="17"/>
      <c r="M522" s="20"/>
      <c r="N522" s="21"/>
      <c r="O522" s="21"/>
      <c r="P522" s="21"/>
      <c r="Q522" s="17"/>
      <c r="R522" s="17"/>
      <c r="S522" s="35"/>
      <c r="T522" s="38"/>
    </row>
    <row r="523" spans="12:20" x14ac:dyDescent="0.25">
      <c r="L523" s="17"/>
      <c r="M523" s="20"/>
      <c r="N523" s="21"/>
      <c r="O523" s="21"/>
      <c r="P523" s="21"/>
      <c r="Q523" s="17"/>
      <c r="R523" s="17"/>
      <c r="S523" s="35"/>
      <c r="T523" s="38"/>
    </row>
    <row r="524" spans="12:20" x14ac:dyDescent="0.25">
      <c r="L524" s="17"/>
      <c r="M524" s="20"/>
      <c r="N524" s="21"/>
      <c r="O524" s="21"/>
      <c r="P524" s="21"/>
      <c r="Q524" s="17"/>
      <c r="R524" s="17"/>
      <c r="S524" s="35"/>
      <c r="T524" s="38"/>
    </row>
    <row r="525" spans="12:20" x14ac:dyDescent="0.25">
      <c r="L525" s="17"/>
      <c r="M525" s="20"/>
      <c r="N525" s="21"/>
      <c r="O525" s="21"/>
      <c r="P525" s="21"/>
      <c r="Q525" s="17"/>
      <c r="R525" s="17"/>
      <c r="S525" s="35"/>
      <c r="T525" s="38"/>
    </row>
    <row r="526" spans="12:20" x14ac:dyDescent="0.25">
      <c r="L526" s="17"/>
      <c r="M526" s="20"/>
      <c r="N526" s="21"/>
      <c r="O526" s="21"/>
      <c r="P526" s="21"/>
      <c r="Q526" s="17"/>
      <c r="R526" s="17"/>
      <c r="S526" s="35"/>
      <c r="T526" s="38"/>
    </row>
    <row r="527" spans="12:20" x14ac:dyDescent="0.25">
      <c r="L527" s="17"/>
      <c r="M527" s="20"/>
      <c r="N527" s="21"/>
      <c r="O527" s="21"/>
      <c r="P527" s="21"/>
      <c r="Q527" s="17"/>
      <c r="R527" s="17"/>
      <c r="S527" s="35"/>
      <c r="T527" s="38"/>
    </row>
    <row r="528" spans="12:20" x14ac:dyDescent="0.25">
      <c r="L528" s="17"/>
      <c r="M528" s="20"/>
      <c r="N528" s="21"/>
      <c r="O528" s="21"/>
      <c r="P528" s="21"/>
      <c r="Q528" s="17"/>
      <c r="R528" s="17"/>
      <c r="S528" s="35"/>
      <c r="T528" s="38"/>
    </row>
    <row r="529" spans="12:20" x14ac:dyDescent="0.25">
      <c r="L529" s="17"/>
      <c r="M529" s="20"/>
      <c r="N529" s="21"/>
      <c r="O529" s="21"/>
      <c r="P529" s="21"/>
      <c r="Q529" s="17"/>
      <c r="R529" s="17"/>
      <c r="S529" s="35"/>
      <c r="T529" s="38"/>
    </row>
    <row r="530" spans="12:20" x14ac:dyDescent="0.25">
      <c r="L530" s="17"/>
      <c r="M530" s="20"/>
      <c r="N530" s="21"/>
      <c r="O530" s="21"/>
      <c r="P530" s="21"/>
      <c r="Q530" s="17"/>
      <c r="R530" s="17"/>
      <c r="S530" s="35"/>
      <c r="T530" s="38"/>
    </row>
    <row r="531" spans="12:20" x14ac:dyDescent="0.25">
      <c r="L531" s="17"/>
      <c r="M531" s="20"/>
      <c r="N531" s="21"/>
      <c r="O531" s="21"/>
      <c r="P531" s="21"/>
      <c r="Q531" s="17"/>
      <c r="R531" s="17"/>
      <c r="S531" s="35"/>
      <c r="T531" s="38"/>
    </row>
    <row r="532" spans="12:20" x14ac:dyDescent="0.25">
      <c r="L532" s="17"/>
      <c r="M532" s="20"/>
      <c r="N532" s="21"/>
      <c r="O532" s="21"/>
      <c r="P532" s="21"/>
      <c r="Q532" s="17"/>
      <c r="R532" s="17"/>
      <c r="S532" s="35"/>
      <c r="T532" s="38"/>
    </row>
    <row r="533" spans="12:20" x14ac:dyDescent="0.25">
      <c r="L533" s="17"/>
      <c r="M533" s="20"/>
      <c r="N533" s="21"/>
      <c r="O533" s="21"/>
      <c r="P533" s="21"/>
      <c r="Q533" s="17"/>
      <c r="R533" s="17"/>
      <c r="S533" s="35"/>
      <c r="T533" s="38"/>
    </row>
    <row r="534" spans="12:20" x14ac:dyDescent="0.25">
      <c r="L534" s="17"/>
      <c r="M534" s="20"/>
      <c r="N534" s="21"/>
      <c r="O534" s="21"/>
      <c r="P534" s="21"/>
      <c r="Q534" s="17"/>
      <c r="R534" s="17"/>
      <c r="S534" s="35"/>
      <c r="T534" s="38"/>
    </row>
    <row r="535" spans="12:20" x14ac:dyDescent="0.25">
      <c r="L535" s="17"/>
      <c r="M535" s="20"/>
      <c r="N535" s="21"/>
      <c r="O535" s="21"/>
      <c r="P535" s="21"/>
      <c r="Q535" s="17"/>
      <c r="R535" s="17"/>
      <c r="S535" s="35"/>
      <c r="T535" s="38"/>
    </row>
    <row r="536" spans="12:20" x14ac:dyDescent="0.25">
      <c r="L536" s="17"/>
      <c r="M536" s="20"/>
      <c r="N536" s="21"/>
      <c r="O536" s="21"/>
      <c r="P536" s="21"/>
      <c r="Q536" s="17"/>
      <c r="R536" s="17"/>
      <c r="S536" s="35"/>
      <c r="T536" s="38"/>
    </row>
    <row r="537" spans="12:20" x14ac:dyDescent="0.25">
      <c r="L537" s="17"/>
      <c r="M537" s="20"/>
      <c r="N537" s="21"/>
      <c r="O537" s="21"/>
      <c r="P537" s="21"/>
      <c r="Q537" s="17"/>
      <c r="R537" s="17"/>
      <c r="S537" s="35"/>
      <c r="T537" s="38"/>
    </row>
    <row r="538" spans="12:20" x14ac:dyDescent="0.25">
      <c r="L538" s="17"/>
      <c r="M538" s="20"/>
      <c r="N538" s="21"/>
      <c r="O538" s="21"/>
      <c r="P538" s="21"/>
      <c r="Q538" s="17"/>
      <c r="R538" s="17"/>
      <c r="S538" s="35"/>
      <c r="T538" s="38"/>
    </row>
    <row r="539" spans="12:20" x14ac:dyDescent="0.25">
      <c r="L539" s="17"/>
      <c r="M539" s="20"/>
      <c r="N539" s="21"/>
      <c r="O539" s="21"/>
      <c r="P539" s="21"/>
      <c r="Q539" s="17"/>
      <c r="R539" s="17"/>
      <c r="S539" s="35"/>
      <c r="T539" s="38"/>
    </row>
    <row r="540" spans="12:20" x14ac:dyDescent="0.25">
      <c r="L540" s="17"/>
      <c r="M540" s="20"/>
      <c r="N540" s="21"/>
      <c r="O540" s="21"/>
      <c r="P540" s="21"/>
      <c r="Q540" s="17"/>
      <c r="R540" s="17"/>
      <c r="S540" s="35"/>
      <c r="T540" s="38"/>
    </row>
    <row r="541" spans="12:20" x14ac:dyDescent="0.25">
      <c r="L541" s="17"/>
      <c r="M541" s="20"/>
      <c r="N541" s="21"/>
      <c r="O541" s="21"/>
      <c r="P541" s="21"/>
      <c r="Q541" s="17"/>
      <c r="R541" s="17"/>
      <c r="S541" s="35"/>
      <c r="T541" s="38"/>
    </row>
    <row r="542" spans="12:20" x14ac:dyDescent="0.25">
      <c r="L542" s="17"/>
      <c r="M542" s="20"/>
      <c r="N542" s="21"/>
      <c r="O542" s="21"/>
      <c r="P542" s="21"/>
      <c r="Q542" s="17"/>
      <c r="R542" s="17"/>
      <c r="S542" s="35"/>
      <c r="T542" s="38"/>
    </row>
    <row r="543" spans="12:20" x14ac:dyDescent="0.25">
      <c r="L543" s="17"/>
      <c r="M543" s="20"/>
      <c r="N543" s="21"/>
      <c r="O543" s="21"/>
      <c r="P543" s="21"/>
      <c r="Q543" s="17"/>
      <c r="R543" s="17"/>
      <c r="S543" s="35"/>
      <c r="T543" s="38"/>
    </row>
    <row r="544" spans="12:20" x14ac:dyDescent="0.25">
      <c r="L544" s="17"/>
      <c r="M544" s="20"/>
      <c r="N544" s="21"/>
      <c r="O544" s="21"/>
      <c r="P544" s="21"/>
      <c r="Q544" s="17"/>
      <c r="R544" s="17"/>
      <c r="S544" s="35"/>
      <c r="T544" s="38"/>
    </row>
    <row r="545" spans="12:20" x14ac:dyDescent="0.25">
      <c r="L545" s="17"/>
      <c r="M545" s="20"/>
      <c r="N545" s="21"/>
      <c r="O545" s="21"/>
      <c r="P545" s="21"/>
      <c r="Q545" s="17"/>
      <c r="R545" s="17"/>
      <c r="S545" s="35"/>
      <c r="T545" s="38"/>
    </row>
    <row r="546" spans="12:20" x14ac:dyDescent="0.25">
      <c r="L546" s="17"/>
      <c r="M546" s="20"/>
      <c r="N546" s="21"/>
      <c r="O546" s="21"/>
      <c r="P546" s="21"/>
      <c r="Q546" s="17"/>
      <c r="R546" s="17"/>
      <c r="S546" s="35"/>
      <c r="T546" s="38"/>
    </row>
    <row r="547" spans="12:20" x14ac:dyDescent="0.25">
      <c r="L547" s="17"/>
      <c r="M547" s="20"/>
      <c r="N547" s="21"/>
      <c r="O547" s="21"/>
      <c r="P547" s="21"/>
      <c r="Q547" s="17"/>
      <c r="R547" s="17"/>
      <c r="S547" s="35"/>
      <c r="T547" s="38"/>
    </row>
    <row r="548" spans="12:20" x14ac:dyDescent="0.25">
      <c r="L548" s="17"/>
      <c r="M548" s="20"/>
      <c r="N548" s="21"/>
      <c r="O548" s="21"/>
      <c r="P548" s="21"/>
      <c r="Q548" s="17"/>
      <c r="R548" s="17"/>
      <c r="S548" s="35"/>
      <c r="T548" s="38"/>
    </row>
    <row r="549" spans="12:20" x14ac:dyDescent="0.25">
      <c r="L549" s="17"/>
      <c r="M549" s="20"/>
      <c r="N549" s="21"/>
      <c r="O549" s="21"/>
      <c r="P549" s="21"/>
      <c r="Q549" s="17"/>
      <c r="R549" s="17"/>
      <c r="S549" s="35"/>
      <c r="T549" s="38"/>
    </row>
    <row r="550" spans="12:20" x14ac:dyDescent="0.25">
      <c r="L550" s="17"/>
      <c r="M550" s="20"/>
      <c r="N550" s="21"/>
      <c r="O550" s="21"/>
      <c r="P550" s="21"/>
      <c r="Q550" s="17"/>
      <c r="R550" s="17"/>
      <c r="S550" s="35"/>
      <c r="T550" s="38"/>
    </row>
    <row r="551" spans="12:20" x14ac:dyDescent="0.25">
      <c r="L551" s="17"/>
      <c r="M551" s="20"/>
      <c r="N551" s="21"/>
      <c r="O551" s="21"/>
      <c r="P551" s="21"/>
      <c r="Q551" s="17"/>
      <c r="R551" s="17"/>
      <c r="S551" s="35"/>
      <c r="T551" s="38"/>
    </row>
    <row r="552" spans="12:20" x14ac:dyDescent="0.25">
      <c r="L552" s="17"/>
      <c r="M552" s="20"/>
      <c r="N552" s="21"/>
      <c r="O552" s="21"/>
      <c r="P552" s="21"/>
      <c r="Q552" s="17"/>
      <c r="R552" s="17"/>
      <c r="S552" s="35"/>
      <c r="T552" s="38"/>
    </row>
    <row r="553" spans="12:20" x14ac:dyDescent="0.25">
      <c r="L553" s="17"/>
      <c r="M553" s="20"/>
      <c r="N553" s="21"/>
      <c r="O553" s="21"/>
      <c r="P553" s="21"/>
      <c r="Q553" s="17"/>
      <c r="R553" s="17"/>
      <c r="S553" s="35"/>
      <c r="T553" s="38"/>
    </row>
    <row r="554" spans="12:20" x14ac:dyDescent="0.25">
      <c r="L554" s="17"/>
      <c r="M554" s="20"/>
      <c r="N554" s="21"/>
      <c r="O554" s="21"/>
      <c r="P554" s="21"/>
      <c r="Q554" s="17"/>
      <c r="R554" s="17"/>
      <c r="S554" s="35"/>
      <c r="T554" s="38"/>
    </row>
    <row r="555" spans="12:20" x14ac:dyDescent="0.25">
      <c r="L555" s="17"/>
      <c r="M555" s="20"/>
      <c r="N555" s="21"/>
      <c r="O555" s="21"/>
      <c r="P555" s="21"/>
      <c r="Q555" s="17"/>
      <c r="R555" s="17"/>
      <c r="S555" s="35"/>
      <c r="T555" s="38"/>
    </row>
    <row r="556" spans="12:20" x14ac:dyDescent="0.25">
      <c r="L556" s="17"/>
      <c r="M556" s="20"/>
      <c r="N556" s="21"/>
      <c r="O556" s="21"/>
      <c r="P556" s="21"/>
      <c r="Q556" s="17"/>
      <c r="R556" s="17"/>
      <c r="S556" s="35"/>
      <c r="T556" s="38"/>
    </row>
    <row r="557" spans="12:20" x14ac:dyDescent="0.25">
      <c r="L557" s="17"/>
      <c r="M557" s="20"/>
      <c r="N557" s="21"/>
      <c r="O557" s="21"/>
      <c r="P557" s="21"/>
      <c r="Q557" s="17"/>
      <c r="R557" s="17"/>
      <c r="S557" s="35"/>
      <c r="T557" s="38"/>
    </row>
    <row r="558" spans="12:20" x14ac:dyDescent="0.25">
      <c r="L558" s="17"/>
      <c r="M558" s="20"/>
      <c r="N558" s="21"/>
      <c r="O558" s="21"/>
      <c r="P558" s="21"/>
      <c r="Q558" s="17"/>
      <c r="R558" s="17"/>
      <c r="S558" s="35"/>
      <c r="T558" s="38"/>
    </row>
    <row r="559" spans="12:20" x14ac:dyDescent="0.25">
      <c r="L559" s="17"/>
      <c r="M559" s="20"/>
      <c r="N559" s="21"/>
      <c r="O559" s="21"/>
      <c r="P559" s="21"/>
      <c r="Q559" s="17"/>
      <c r="R559" s="17"/>
      <c r="S559" s="35"/>
      <c r="T559" s="38"/>
    </row>
    <row r="560" spans="12:20" x14ac:dyDescent="0.25">
      <c r="L560" s="17"/>
      <c r="M560" s="20"/>
      <c r="N560" s="21"/>
      <c r="O560" s="21"/>
      <c r="P560" s="21"/>
      <c r="Q560" s="17"/>
      <c r="R560" s="17"/>
      <c r="S560" s="35"/>
      <c r="T560" s="38"/>
    </row>
    <row r="561" spans="12:20" x14ac:dyDescent="0.25">
      <c r="L561" s="17"/>
      <c r="M561" s="20"/>
      <c r="N561" s="21"/>
      <c r="O561" s="21"/>
      <c r="P561" s="21"/>
      <c r="Q561" s="17"/>
      <c r="R561" s="17"/>
      <c r="S561" s="35"/>
      <c r="T561" s="38"/>
    </row>
    <row r="562" spans="12:20" x14ac:dyDescent="0.25">
      <c r="L562" s="17"/>
      <c r="M562" s="20"/>
      <c r="N562" s="21"/>
      <c r="O562" s="21"/>
      <c r="P562" s="21"/>
      <c r="Q562" s="17"/>
      <c r="R562" s="17"/>
      <c r="S562" s="35"/>
      <c r="T562" s="38"/>
    </row>
    <row r="563" spans="12:20" x14ac:dyDescent="0.25">
      <c r="L563" s="17"/>
      <c r="M563" s="20"/>
      <c r="N563" s="21"/>
      <c r="O563" s="21"/>
      <c r="P563" s="21"/>
      <c r="Q563" s="17"/>
      <c r="R563" s="17"/>
      <c r="S563" s="35"/>
      <c r="T563" s="38"/>
    </row>
    <row r="564" spans="12:20" x14ac:dyDescent="0.25">
      <c r="L564" s="17"/>
      <c r="M564" s="20"/>
      <c r="N564" s="21"/>
      <c r="O564" s="21"/>
      <c r="P564" s="21"/>
      <c r="Q564" s="17"/>
      <c r="R564" s="17"/>
      <c r="S564" s="35"/>
      <c r="T564" s="38"/>
    </row>
    <row r="565" spans="12:20" x14ac:dyDescent="0.25">
      <c r="L565" s="17"/>
      <c r="M565" s="20"/>
      <c r="N565" s="21"/>
      <c r="O565" s="21"/>
      <c r="P565" s="21"/>
      <c r="Q565" s="17"/>
      <c r="R565" s="17"/>
      <c r="S565" s="35"/>
      <c r="T565" s="38"/>
    </row>
    <row r="566" spans="12:20" x14ac:dyDescent="0.25">
      <c r="L566" s="17"/>
      <c r="M566" s="20"/>
      <c r="N566" s="21"/>
      <c r="O566" s="21"/>
      <c r="P566" s="21"/>
      <c r="Q566" s="17"/>
      <c r="R566" s="17"/>
      <c r="S566" s="35"/>
      <c r="T566" s="38"/>
    </row>
    <row r="567" spans="12:20" x14ac:dyDescent="0.25">
      <c r="L567" s="17"/>
      <c r="M567" s="20"/>
      <c r="N567" s="21"/>
      <c r="O567" s="21"/>
      <c r="P567" s="21"/>
      <c r="Q567" s="17"/>
      <c r="R567" s="17"/>
      <c r="S567" s="35"/>
      <c r="T567" s="38"/>
    </row>
    <row r="568" spans="12:20" x14ac:dyDescent="0.25">
      <c r="L568" s="17"/>
      <c r="M568" s="20"/>
      <c r="N568" s="21"/>
      <c r="O568" s="21"/>
      <c r="P568" s="21"/>
      <c r="Q568" s="17"/>
      <c r="R568" s="17"/>
      <c r="S568" s="35"/>
      <c r="T568" s="38"/>
    </row>
    <row r="569" spans="12:20" x14ac:dyDescent="0.25">
      <c r="L569" s="17"/>
      <c r="M569" s="20"/>
      <c r="N569" s="21"/>
      <c r="O569" s="21"/>
      <c r="P569" s="21"/>
      <c r="Q569" s="17"/>
      <c r="R569" s="17"/>
      <c r="S569" s="35"/>
      <c r="T569" s="38"/>
    </row>
    <row r="570" spans="12:20" x14ac:dyDescent="0.25">
      <c r="L570" s="17"/>
      <c r="M570" s="20"/>
      <c r="N570" s="21"/>
      <c r="O570" s="21"/>
      <c r="P570" s="21"/>
      <c r="Q570" s="17"/>
      <c r="R570" s="17"/>
      <c r="S570" s="35"/>
      <c r="T570" s="38"/>
    </row>
    <row r="571" spans="12:20" x14ac:dyDescent="0.25">
      <c r="L571" s="17"/>
      <c r="M571" s="20"/>
      <c r="N571" s="21"/>
      <c r="O571" s="21"/>
      <c r="P571" s="21"/>
      <c r="Q571" s="17"/>
      <c r="R571" s="17"/>
      <c r="S571" s="35"/>
      <c r="T571" s="38"/>
    </row>
    <row r="572" spans="12:20" x14ac:dyDescent="0.25">
      <c r="L572" s="17"/>
      <c r="M572" s="20"/>
      <c r="N572" s="21"/>
      <c r="O572" s="21"/>
      <c r="P572" s="21"/>
      <c r="Q572" s="17"/>
      <c r="R572" s="17"/>
      <c r="S572" s="35"/>
      <c r="T572" s="38"/>
    </row>
    <row r="573" spans="12:20" x14ac:dyDescent="0.25">
      <c r="L573" s="17"/>
      <c r="M573" s="20"/>
      <c r="N573" s="21"/>
      <c r="O573" s="21"/>
      <c r="P573" s="21"/>
      <c r="Q573" s="17"/>
      <c r="R573" s="17"/>
      <c r="S573" s="35"/>
      <c r="T573" s="38"/>
    </row>
    <row r="574" spans="12:20" x14ac:dyDescent="0.25">
      <c r="L574" s="17"/>
      <c r="M574" s="20"/>
      <c r="N574" s="21"/>
      <c r="O574" s="21"/>
      <c r="P574" s="21"/>
      <c r="Q574" s="17"/>
      <c r="R574" s="17"/>
      <c r="S574" s="35"/>
      <c r="T574" s="38"/>
    </row>
    <row r="575" spans="12:20" x14ac:dyDescent="0.25">
      <c r="L575" s="17"/>
      <c r="M575" s="20"/>
      <c r="N575" s="21"/>
      <c r="O575" s="21"/>
      <c r="P575" s="21"/>
      <c r="Q575" s="17"/>
      <c r="R575" s="17"/>
      <c r="S575" s="35"/>
      <c r="T575" s="38"/>
    </row>
    <row r="576" spans="12:20" x14ac:dyDescent="0.25">
      <c r="L576" s="17"/>
      <c r="M576" s="20"/>
      <c r="N576" s="21"/>
      <c r="O576" s="21"/>
      <c r="P576" s="21"/>
      <c r="Q576" s="17"/>
      <c r="R576" s="17"/>
      <c r="S576" s="35"/>
      <c r="T576" s="38"/>
    </row>
    <row r="577" spans="12:20" x14ac:dyDescent="0.25">
      <c r="L577" s="17"/>
      <c r="M577" s="20"/>
      <c r="N577" s="21"/>
      <c r="O577" s="21"/>
      <c r="P577" s="21"/>
      <c r="Q577" s="17"/>
      <c r="R577" s="17"/>
      <c r="S577" s="35"/>
      <c r="T577" s="38"/>
    </row>
    <row r="578" spans="12:20" x14ac:dyDescent="0.25">
      <c r="L578" s="17"/>
      <c r="M578" s="20"/>
      <c r="N578" s="21"/>
      <c r="O578" s="21"/>
      <c r="P578" s="21"/>
      <c r="Q578" s="17"/>
      <c r="R578" s="17"/>
      <c r="S578" s="35"/>
      <c r="T578" s="38"/>
    </row>
    <row r="579" spans="12:20" x14ac:dyDescent="0.25">
      <c r="L579" s="17"/>
      <c r="M579" s="20"/>
      <c r="N579" s="21"/>
      <c r="O579" s="21"/>
      <c r="P579" s="21"/>
      <c r="Q579" s="17"/>
      <c r="R579" s="17"/>
      <c r="S579" s="35"/>
      <c r="T579" s="38"/>
    </row>
    <row r="580" spans="12:20" x14ac:dyDescent="0.25">
      <c r="L580" s="17"/>
      <c r="M580" s="20"/>
      <c r="N580" s="21"/>
      <c r="O580" s="21"/>
      <c r="P580" s="21"/>
      <c r="Q580" s="17"/>
      <c r="R580" s="17"/>
      <c r="S580" s="35"/>
      <c r="T580" s="38"/>
    </row>
    <row r="581" spans="12:20" x14ac:dyDescent="0.25">
      <c r="L581" s="17"/>
      <c r="M581" s="20"/>
      <c r="N581" s="21"/>
      <c r="O581" s="21"/>
      <c r="P581" s="21"/>
      <c r="Q581" s="17"/>
      <c r="R581" s="17"/>
      <c r="S581" s="35"/>
      <c r="T581" s="38"/>
    </row>
    <row r="582" spans="12:20" x14ac:dyDescent="0.25">
      <c r="L582" s="17"/>
      <c r="M582" s="20"/>
      <c r="N582" s="21"/>
      <c r="O582" s="21"/>
      <c r="P582" s="21"/>
      <c r="Q582" s="17"/>
      <c r="R582" s="17"/>
      <c r="S582" s="35"/>
      <c r="T582" s="38"/>
    </row>
    <row r="583" spans="12:20" x14ac:dyDescent="0.25">
      <c r="L583" s="17"/>
      <c r="M583" s="20"/>
      <c r="N583" s="21"/>
      <c r="O583" s="21"/>
      <c r="P583" s="21"/>
      <c r="Q583" s="17"/>
      <c r="R583" s="17"/>
      <c r="S583" s="35"/>
      <c r="T583" s="38"/>
    </row>
    <row r="584" spans="12:20" x14ac:dyDescent="0.25">
      <c r="L584" s="17"/>
      <c r="M584" s="20"/>
      <c r="N584" s="21"/>
      <c r="O584" s="21"/>
      <c r="P584" s="21"/>
      <c r="Q584" s="17"/>
      <c r="R584" s="17"/>
      <c r="S584" s="35"/>
      <c r="T584" s="38"/>
    </row>
    <row r="585" spans="12:20" x14ac:dyDescent="0.25">
      <c r="L585" s="17"/>
      <c r="M585" s="20"/>
      <c r="N585" s="21"/>
      <c r="O585" s="21"/>
      <c r="P585" s="21"/>
      <c r="Q585" s="17"/>
      <c r="R585" s="17"/>
      <c r="S585" s="35"/>
      <c r="T585" s="38"/>
    </row>
    <row r="586" spans="12:20" x14ac:dyDescent="0.25">
      <c r="L586" s="17"/>
      <c r="M586" s="20"/>
      <c r="N586" s="21"/>
      <c r="O586" s="21"/>
      <c r="P586" s="21"/>
      <c r="Q586" s="17"/>
      <c r="R586" s="17"/>
      <c r="S586" s="35"/>
      <c r="T586" s="38"/>
    </row>
    <row r="587" spans="12:20" x14ac:dyDescent="0.25">
      <c r="L587" s="17"/>
      <c r="M587" s="20"/>
      <c r="N587" s="21"/>
      <c r="O587" s="21"/>
      <c r="P587" s="21"/>
      <c r="Q587" s="17"/>
      <c r="R587" s="17"/>
      <c r="S587" s="35"/>
      <c r="T587" s="38"/>
    </row>
    <row r="588" spans="12:20" x14ac:dyDescent="0.25">
      <c r="L588" s="17"/>
      <c r="M588" s="20"/>
      <c r="N588" s="21"/>
      <c r="O588" s="21"/>
      <c r="P588" s="21"/>
      <c r="Q588" s="17"/>
      <c r="R588" s="17"/>
      <c r="S588" s="35"/>
      <c r="T588" s="38"/>
    </row>
    <row r="589" spans="12:20" x14ac:dyDescent="0.25">
      <c r="L589" s="17"/>
      <c r="M589" s="20"/>
      <c r="N589" s="21"/>
      <c r="O589" s="21"/>
      <c r="P589" s="21"/>
      <c r="Q589" s="17"/>
      <c r="R589" s="17"/>
      <c r="S589" s="35"/>
      <c r="T589" s="38"/>
    </row>
    <row r="590" spans="12:20" x14ac:dyDescent="0.25">
      <c r="L590" s="17"/>
      <c r="M590" s="20"/>
      <c r="N590" s="21"/>
      <c r="O590" s="21"/>
      <c r="P590" s="21"/>
      <c r="Q590" s="17"/>
      <c r="R590" s="17"/>
      <c r="S590" s="35"/>
      <c r="T590" s="38"/>
    </row>
    <row r="591" spans="12:20" x14ac:dyDescent="0.25">
      <c r="L591" s="17"/>
      <c r="M591" s="20"/>
      <c r="N591" s="21"/>
      <c r="O591" s="21"/>
      <c r="P591" s="21"/>
      <c r="Q591" s="17"/>
      <c r="R591" s="17"/>
      <c r="S591" s="35"/>
      <c r="T591" s="38"/>
    </row>
    <row r="592" spans="12:20" x14ac:dyDescent="0.25">
      <c r="L592" s="17"/>
      <c r="M592" s="20"/>
      <c r="N592" s="21"/>
      <c r="O592" s="21"/>
      <c r="P592" s="21"/>
      <c r="Q592" s="17"/>
      <c r="R592" s="17"/>
      <c r="S592" s="35"/>
      <c r="T592" s="38"/>
    </row>
    <row r="593" spans="12:20" x14ac:dyDescent="0.25">
      <c r="L593" s="17"/>
      <c r="M593" s="20"/>
      <c r="N593" s="21"/>
      <c r="O593" s="21"/>
      <c r="P593" s="21"/>
      <c r="Q593" s="17"/>
      <c r="R593" s="17"/>
      <c r="S593" s="35"/>
      <c r="T593" s="38"/>
    </row>
    <row r="594" spans="12:20" x14ac:dyDescent="0.25">
      <c r="L594" s="17"/>
      <c r="M594" s="20"/>
      <c r="N594" s="21"/>
      <c r="O594" s="21"/>
      <c r="P594" s="21"/>
      <c r="Q594" s="17"/>
      <c r="R594" s="17"/>
      <c r="S594" s="35"/>
      <c r="T594" s="38"/>
    </row>
    <row r="595" spans="12:20" x14ac:dyDescent="0.25">
      <c r="L595" s="17"/>
      <c r="M595" s="20"/>
      <c r="N595" s="21"/>
      <c r="O595" s="21"/>
      <c r="P595" s="21"/>
      <c r="Q595" s="17"/>
      <c r="R595" s="17"/>
      <c r="S595" s="35"/>
      <c r="T595" s="38"/>
    </row>
    <row r="596" spans="12:20" x14ac:dyDescent="0.25">
      <c r="L596" s="17"/>
      <c r="M596" s="20"/>
      <c r="N596" s="21"/>
      <c r="O596" s="21"/>
      <c r="P596" s="21"/>
      <c r="Q596" s="17"/>
      <c r="R596" s="17"/>
      <c r="S596" s="35"/>
      <c r="T596" s="38"/>
    </row>
    <row r="597" spans="12:20" x14ac:dyDescent="0.25">
      <c r="L597" s="17"/>
      <c r="M597" s="20"/>
      <c r="N597" s="21"/>
      <c r="O597" s="21"/>
      <c r="P597" s="21"/>
      <c r="Q597" s="17"/>
      <c r="R597" s="17"/>
      <c r="S597" s="35"/>
      <c r="T597" s="38"/>
    </row>
    <row r="598" spans="12:20" x14ac:dyDescent="0.25">
      <c r="L598" s="17"/>
      <c r="M598" s="20"/>
      <c r="N598" s="21"/>
      <c r="O598" s="21"/>
      <c r="P598" s="21"/>
      <c r="Q598" s="17"/>
      <c r="R598" s="17"/>
      <c r="S598" s="35"/>
      <c r="T598" s="38"/>
    </row>
    <row r="599" spans="12:20" x14ac:dyDescent="0.25">
      <c r="L599" s="17"/>
      <c r="M599" s="20"/>
      <c r="N599" s="21"/>
      <c r="O599" s="21"/>
      <c r="P599" s="21"/>
      <c r="Q599" s="17"/>
      <c r="R599" s="17"/>
      <c r="S599" s="35"/>
      <c r="T599" s="38"/>
    </row>
    <row r="600" spans="12:20" x14ac:dyDescent="0.25">
      <c r="L600" s="17"/>
      <c r="M600" s="20"/>
      <c r="N600" s="21"/>
      <c r="O600" s="21"/>
      <c r="P600" s="21"/>
      <c r="Q600" s="17"/>
      <c r="R600" s="17"/>
      <c r="S600" s="35"/>
      <c r="T600" s="38"/>
    </row>
    <row r="601" spans="12:20" x14ac:dyDescent="0.25">
      <c r="L601" s="17"/>
      <c r="M601" s="20"/>
      <c r="N601" s="21"/>
      <c r="O601" s="21"/>
      <c r="P601" s="21"/>
      <c r="Q601" s="17"/>
      <c r="R601" s="17"/>
      <c r="S601" s="35"/>
      <c r="T601" s="38"/>
    </row>
    <row r="602" spans="12:20" x14ac:dyDescent="0.25">
      <c r="L602" s="17"/>
      <c r="M602" s="20"/>
      <c r="N602" s="21"/>
      <c r="O602" s="21"/>
      <c r="P602" s="21"/>
      <c r="Q602" s="17"/>
      <c r="R602" s="17"/>
      <c r="S602" s="35"/>
      <c r="T602" s="38"/>
    </row>
    <row r="603" spans="12:20" x14ac:dyDescent="0.25">
      <c r="L603" s="17"/>
      <c r="M603" s="20"/>
      <c r="N603" s="21"/>
      <c r="O603" s="21"/>
      <c r="P603" s="21"/>
      <c r="Q603" s="17"/>
      <c r="R603" s="17"/>
      <c r="S603" s="35"/>
      <c r="T603" s="38"/>
    </row>
    <row r="604" spans="12:20" x14ac:dyDescent="0.25">
      <c r="L604" s="17"/>
      <c r="M604" s="20"/>
      <c r="N604" s="21"/>
      <c r="O604" s="21"/>
      <c r="P604" s="21"/>
      <c r="Q604" s="17"/>
      <c r="R604" s="17"/>
      <c r="S604" s="35"/>
      <c r="T604" s="38"/>
    </row>
    <row r="605" spans="12:20" x14ac:dyDescent="0.25">
      <c r="L605" s="17"/>
      <c r="M605" s="20"/>
      <c r="N605" s="21"/>
      <c r="O605" s="21"/>
      <c r="P605" s="21"/>
      <c r="Q605" s="17"/>
      <c r="R605" s="17"/>
      <c r="S605" s="35"/>
      <c r="T605" s="38"/>
    </row>
    <row r="606" spans="12:20" x14ac:dyDescent="0.25">
      <c r="L606" s="17"/>
      <c r="M606" s="20"/>
      <c r="N606" s="21"/>
      <c r="O606" s="21"/>
      <c r="P606" s="21"/>
      <c r="Q606" s="17"/>
      <c r="R606" s="17"/>
      <c r="S606" s="35"/>
      <c r="T606" s="38"/>
    </row>
    <row r="607" spans="12:20" x14ac:dyDescent="0.25">
      <c r="L607" s="17"/>
      <c r="M607" s="20"/>
      <c r="N607" s="21"/>
      <c r="O607" s="21"/>
      <c r="P607" s="21"/>
      <c r="Q607" s="17"/>
      <c r="R607" s="17"/>
      <c r="S607" s="35"/>
      <c r="T607" s="38"/>
    </row>
    <row r="608" spans="12:20" x14ac:dyDescent="0.25">
      <c r="L608" s="17"/>
      <c r="M608" s="20"/>
      <c r="N608" s="21"/>
      <c r="O608" s="21"/>
      <c r="P608" s="21"/>
      <c r="Q608" s="17"/>
      <c r="R608" s="17"/>
      <c r="S608" s="35"/>
      <c r="T608" s="38"/>
    </row>
    <row r="609" spans="12:20" x14ac:dyDescent="0.25">
      <c r="L609" s="17"/>
      <c r="M609" s="20"/>
      <c r="N609" s="21"/>
      <c r="O609" s="21"/>
      <c r="P609" s="21"/>
      <c r="Q609" s="17"/>
      <c r="R609" s="17"/>
      <c r="S609" s="35"/>
      <c r="T609" s="38"/>
    </row>
    <row r="610" spans="12:20" x14ac:dyDescent="0.25">
      <c r="L610" s="17"/>
      <c r="M610" s="20"/>
      <c r="N610" s="21"/>
      <c r="O610" s="21"/>
      <c r="P610" s="21"/>
      <c r="Q610" s="17"/>
      <c r="R610" s="17"/>
      <c r="S610" s="35"/>
      <c r="T610" s="38"/>
    </row>
    <row r="611" spans="12:20" x14ac:dyDescent="0.25">
      <c r="L611" s="17"/>
      <c r="M611" s="20"/>
      <c r="N611" s="21"/>
      <c r="O611" s="21"/>
      <c r="P611" s="21"/>
      <c r="Q611" s="17"/>
      <c r="R611" s="17"/>
      <c r="S611" s="35"/>
      <c r="T611" s="38"/>
    </row>
    <row r="612" spans="12:20" x14ac:dyDescent="0.25">
      <c r="L612" s="17"/>
      <c r="M612" s="20"/>
      <c r="N612" s="21"/>
      <c r="O612" s="21"/>
      <c r="P612" s="21"/>
      <c r="Q612" s="17"/>
      <c r="R612" s="17"/>
      <c r="S612" s="35"/>
      <c r="T612" s="38"/>
    </row>
    <row r="613" spans="12:20" x14ac:dyDescent="0.25">
      <c r="L613" s="17"/>
      <c r="M613" s="20"/>
      <c r="N613" s="21"/>
      <c r="O613" s="21"/>
      <c r="P613" s="21"/>
      <c r="Q613" s="17"/>
      <c r="R613" s="17"/>
      <c r="S613" s="35"/>
      <c r="T613" s="38"/>
    </row>
    <row r="614" spans="12:20" x14ac:dyDescent="0.25">
      <c r="L614" s="17"/>
      <c r="M614" s="20"/>
      <c r="N614" s="21"/>
      <c r="O614" s="21"/>
      <c r="P614" s="21"/>
      <c r="Q614" s="17"/>
      <c r="R614" s="17"/>
      <c r="S614" s="35"/>
      <c r="T614" s="38"/>
    </row>
    <row r="615" spans="12:20" x14ac:dyDescent="0.25">
      <c r="L615" s="17"/>
      <c r="M615" s="20"/>
      <c r="N615" s="21"/>
      <c r="O615" s="21"/>
      <c r="P615" s="21"/>
      <c r="Q615" s="17"/>
      <c r="R615" s="17"/>
      <c r="S615" s="35"/>
      <c r="T615" s="38"/>
    </row>
    <row r="616" spans="12:20" x14ac:dyDescent="0.25">
      <c r="L616" s="17"/>
      <c r="M616" s="20"/>
      <c r="N616" s="21"/>
      <c r="O616" s="21"/>
      <c r="P616" s="21"/>
      <c r="Q616" s="17"/>
      <c r="R616" s="17"/>
      <c r="S616" s="35"/>
      <c r="T616" s="38"/>
    </row>
    <row r="617" spans="12:20" x14ac:dyDescent="0.25">
      <c r="L617" s="17"/>
      <c r="M617" s="20"/>
      <c r="N617" s="21"/>
      <c r="O617" s="21"/>
      <c r="P617" s="21"/>
      <c r="Q617" s="17"/>
      <c r="R617" s="17"/>
      <c r="S617" s="35"/>
      <c r="T617" s="38"/>
    </row>
    <row r="618" spans="12:20" x14ac:dyDescent="0.25">
      <c r="L618" s="17"/>
      <c r="M618" s="20"/>
      <c r="N618" s="21"/>
      <c r="O618" s="21"/>
      <c r="P618" s="21"/>
      <c r="Q618" s="17"/>
      <c r="R618" s="17"/>
      <c r="S618" s="35"/>
      <c r="T618" s="38"/>
    </row>
    <row r="619" spans="12:20" x14ac:dyDescent="0.25">
      <c r="L619" s="17"/>
      <c r="M619" s="20"/>
      <c r="N619" s="21"/>
      <c r="O619" s="21"/>
      <c r="P619" s="21"/>
      <c r="Q619" s="17"/>
      <c r="R619" s="17"/>
      <c r="S619" s="35"/>
      <c r="T619" s="38"/>
    </row>
    <row r="620" spans="12:20" x14ac:dyDescent="0.25">
      <c r="L620" s="17"/>
      <c r="M620" s="20"/>
      <c r="N620" s="21"/>
      <c r="O620" s="21"/>
      <c r="P620" s="21"/>
      <c r="Q620" s="17"/>
      <c r="R620" s="17"/>
      <c r="S620" s="35"/>
      <c r="T620" s="38"/>
    </row>
    <row r="621" spans="12:20" x14ac:dyDescent="0.25">
      <c r="L621" s="17"/>
      <c r="M621" s="20"/>
      <c r="N621" s="21"/>
      <c r="O621" s="21"/>
      <c r="P621" s="21"/>
      <c r="Q621" s="17"/>
      <c r="R621" s="17"/>
      <c r="S621" s="35"/>
      <c r="T621" s="38"/>
    </row>
    <row r="622" spans="12:20" x14ac:dyDescent="0.25">
      <c r="L622" s="17"/>
      <c r="M622" s="20"/>
      <c r="N622" s="21"/>
      <c r="O622" s="21"/>
      <c r="P622" s="21"/>
      <c r="Q622" s="17"/>
      <c r="R622" s="17"/>
      <c r="S622" s="35"/>
      <c r="T622" s="38"/>
    </row>
    <row r="623" spans="12:20" x14ac:dyDescent="0.25">
      <c r="L623" s="17"/>
      <c r="M623" s="20"/>
      <c r="N623" s="21"/>
      <c r="O623" s="21"/>
      <c r="P623" s="21"/>
      <c r="Q623" s="17"/>
      <c r="R623" s="17"/>
      <c r="S623" s="35"/>
      <c r="T623" s="38"/>
    </row>
    <row r="624" spans="12:20" x14ac:dyDescent="0.25">
      <c r="L624" s="17"/>
      <c r="M624" s="20"/>
      <c r="N624" s="21"/>
      <c r="O624" s="21"/>
      <c r="P624" s="21"/>
      <c r="Q624" s="17"/>
      <c r="R624" s="17"/>
      <c r="S624" s="35"/>
      <c r="T624" s="38"/>
    </row>
    <row r="625" spans="12:20" x14ac:dyDescent="0.25">
      <c r="L625" s="17"/>
      <c r="M625" s="20"/>
      <c r="N625" s="21"/>
      <c r="O625" s="21"/>
      <c r="P625" s="21"/>
      <c r="Q625" s="17"/>
      <c r="R625" s="17"/>
      <c r="S625" s="35"/>
      <c r="T625" s="38"/>
    </row>
    <row r="626" spans="12:20" x14ac:dyDescent="0.25">
      <c r="L626" s="17"/>
      <c r="M626" s="20"/>
      <c r="N626" s="21"/>
      <c r="O626" s="21"/>
      <c r="P626" s="21"/>
      <c r="Q626" s="17"/>
      <c r="R626" s="17"/>
      <c r="S626" s="35"/>
      <c r="T626" s="38"/>
    </row>
    <row r="627" spans="12:20" x14ac:dyDescent="0.25">
      <c r="L627" s="17"/>
      <c r="M627" s="20"/>
      <c r="N627" s="21"/>
      <c r="O627" s="21"/>
      <c r="P627" s="21"/>
      <c r="Q627" s="17"/>
      <c r="R627" s="17"/>
      <c r="S627" s="35"/>
      <c r="T627" s="38"/>
    </row>
    <row r="628" spans="12:20" x14ac:dyDescent="0.25">
      <c r="L628" s="17"/>
      <c r="M628" s="20"/>
      <c r="N628" s="21"/>
      <c r="O628" s="21"/>
      <c r="P628" s="21"/>
      <c r="Q628" s="17"/>
      <c r="R628" s="17"/>
      <c r="S628" s="35"/>
      <c r="T628" s="38"/>
    </row>
    <row r="629" spans="12:20" x14ac:dyDescent="0.25">
      <c r="L629" s="17"/>
      <c r="M629" s="20"/>
      <c r="N629" s="21"/>
      <c r="O629" s="21"/>
      <c r="P629" s="21"/>
      <c r="Q629" s="17"/>
      <c r="R629" s="17"/>
      <c r="S629" s="35"/>
      <c r="T629" s="38"/>
    </row>
    <row r="630" spans="12:20" x14ac:dyDescent="0.25">
      <c r="L630" s="17"/>
      <c r="M630" s="20"/>
      <c r="N630" s="21"/>
      <c r="O630" s="21"/>
      <c r="P630" s="21"/>
      <c r="Q630" s="17"/>
      <c r="R630" s="17"/>
      <c r="S630" s="35"/>
      <c r="T630" s="38"/>
    </row>
    <row r="631" spans="12:20" x14ac:dyDescent="0.25">
      <c r="L631" s="17"/>
      <c r="M631" s="20"/>
      <c r="N631" s="21"/>
      <c r="O631" s="21"/>
      <c r="P631" s="21"/>
      <c r="Q631" s="17"/>
      <c r="R631" s="17"/>
      <c r="S631" s="35"/>
      <c r="T631" s="38"/>
    </row>
    <row r="632" spans="12:20" x14ac:dyDescent="0.25">
      <c r="L632" s="17"/>
      <c r="M632" s="20"/>
      <c r="N632" s="21"/>
      <c r="O632" s="21"/>
      <c r="P632" s="21"/>
      <c r="Q632" s="17"/>
      <c r="R632" s="17"/>
      <c r="S632" s="35"/>
      <c r="T632" s="38"/>
    </row>
    <row r="633" spans="12:20" x14ac:dyDescent="0.25">
      <c r="L633" s="17"/>
      <c r="M633" s="20"/>
      <c r="N633" s="21"/>
      <c r="O633" s="21"/>
      <c r="P633" s="21"/>
      <c r="Q633" s="17"/>
      <c r="R633" s="17"/>
      <c r="S633" s="35"/>
      <c r="T633" s="38"/>
    </row>
    <row r="634" spans="12:20" x14ac:dyDescent="0.25">
      <c r="L634" s="17"/>
      <c r="M634" s="20"/>
      <c r="N634" s="21"/>
      <c r="O634" s="21"/>
      <c r="P634" s="21"/>
      <c r="Q634" s="17"/>
      <c r="R634" s="17"/>
      <c r="S634" s="35"/>
      <c r="T634" s="38"/>
    </row>
    <row r="635" spans="12:20" x14ac:dyDescent="0.25">
      <c r="L635" s="17"/>
      <c r="M635" s="20"/>
      <c r="N635" s="21"/>
      <c r="O635" s="21"/>
      <c r="P635" s="21"/>
      <c r="Q635" s="17"/>
      <c r="R635" s="17"/>
      <c r="S635" s="35"/>
      <c r="T635" s="38"/>
    </row>
    <row r="636" spans="12:20" x14ac:dyDescent="0.25">
      <c r="L636" s="17"/>
      <c r="M636" s="20"/>
      <c r="N636" s="21"/>
      <c r="O636" s="21"/>
      <c r="P636" s="21"/>
      <c r="Q636" s="17"/>
      <c r="R636" s="17"/>
      <c r="S636" s="35"/>
      <c r="T636" s="38"/>
    </row>
    <row r="637" spans="12:20" x14ac:dyDescent="0.25">
      <c r="L637" s="17"/>
      <c r="M637" s="20"/>
      <c r="N637" s="21"/>
      <c r="O637" s="21"/>
      <c r="P637" s="21"/>
      <c r="Q637" s="17"/>
      <c r="R637" s="17"/>
      <c r="S637" s="35"/>
      <c r="T637" s="38"/>
    </row>
    <row r="638" spans="12:20" x14ac:dyDescent="0.25">
      <c r="L638" s="17"/>
      <c r="M638" s="20"/>
      <c r="N638" s="21"/>
      <c r="O638" s="21"/>
      <c r="P638" s="21"/>
      <c r="Q638" s="17"/>
      <c r="R638" s="17"/>
      <c r="S638" s="35"/>
      <c r="T638" s="38"/>
    </row>
    <row r="639" spans="12:20" x14ac:dyDescent="0.25">
      <c r="L639" s="17"/>
      <c r="M639" s="20"/>
      <c r="N639" s="21"/>
      <c r="O639" s="21"/>
      <c r="P639" s="21"/>
      <c r="Q639" s="17"/>
      <c r="R639" s="17"/>
      <c r="S639" s="35"/>
      <c r="T639" s="38"/>
    </row>
    <row r="640" spans="12:20" x14ac:dyDescent="0.25">
      <c r="L640" s="17"/>
      <c r="M640" s="20"/>
      <c r="N640" s="21"/>
      <c r="O640" s="21"/>
      <c r="P640" s="21"/>
      <c r="Q640" s="17"/>
      <c r="R640" s="17"/>
      <c r="S640" s="35"/>
      <c r="T640" s="38"/>
    </row>
    <row r="641" spans="12:20" x14ac:dyDescent="0.25">
      <c r="L641" s="17"/>
      <c r="M641" s="20"/>
      <c r="N641" s="21"/>
      <c r="O641" s="21"/>
      <c r="P641" s="21"/>
      <c r="Q641" s="17"/>
      <c r="R641" s="17"/>
      <c r="S641" s="35"/>
      <c r="T641" s="38"/>
    </row>
    <row r="642" spans="12:20" x14ac:dyDescent="0.25">
      <c r="L642" s="17"/>
      <c r="M642" s="20"/>
      <c r="N642" s="21"/>
      <c r="O642" s="21"/>
      <c r="P642" s="21"/>
      <c r="Q642" s="17"/>
      <c r="R642" s="17"/>
      <c r="S642" s="35"/>
      <c r="T642" s="38"/>
    </row>
    <row r="643" spans="12:20" x14ac:dyDescent="0.25">
      <c r="L643" s="17"/>
      <c r="M643" s="20"/>
      <c r="N643" s="21"/>
      <c r="O643" s="21"/>
      <c r="P643" s="21"/>
      <c r="Q643" s="17"/>
      <c r="R643" s="17"/>
      <c r="S643" s="35"/>
      <c r="T643" s="38"/>
    </row>
    <row r="644" spans="12:20" x14ac:dyDescent="0.25">
      <c r="L644" s="17"/>
      <c r="M644" s="20"/>
      <c r="N644" s="21"/>
      <c r="O644" s="21"/>
      <c r="P644" s="21"/>
      <c r="Q644" s="17"/>
      <c r="R644" s="17"/>
      <c r="S644" s="35"/>
      <c r="T644" s="38"/>
    </row>
    <row r="645" spans="12:20" x14ac:dyDescent="0.25">
      <c r="L645" s="17"/>
      <c r="M645" s="20"/>
      <c r="N645" s="21"/>
      <c r="O645" s="21"/>
      <c r="P645" s="21"/>
      <c r="Q645" s="17"/>
      <c r="R645" s="17"/>
      <c r="S645" s="35"/>
      <c r="T645" s="38"/>
    </row>
    <row r="646" spans="12:20" x14ac:dyDescent="0.25">
      <c r="L646" s="17"/>
      <c r="M646" s="20"/>
      <c r="N646" s="21"/>
      <c r="O646" s="21"/>
      <c r="P646" s="21"/>
      <c r="Q646" s="17"/>
      <c r="R646" s="17"/>
      <c r="S646" s="35"/>
      <c r="T646" s="38"/>
    </row>
    <row r="647" spans="12:20" x14ac:dyDescent="0.25">
      <c r="L647" s="17"/>
      <c r="M647" s="20"/>
      <c r="N647" s="21"/>
      <c r="O647" s="21"/>
      <c r="P647" s="21"/>
      <c r="Q647" s="17"/>
      <c r="R647" s="17"/>
      <c r="S647" s="35"/>
      <c r="T647" s="38"/>
    </row>
    <row r="648" spans="12:20" x14ac:dyDescent="0.25">
      <c r="L648" s="17"/>
      <c r="M648" s="20"/>
      <c r="N648" s="21"/>
      <c r="O648" s="21"/>
      <c r="P648" s="21"/>
      <c r="Q648" s="17"/>
      <c r="R648" s="17"/>
      <c r="S648" s="35"/>
      <c r="T648" s="38"/>
    </row>
    <row r="649" spans="12:20" x14ac:dyDescent="0.25">
      <c r="L649" s="17"/>
      <c r="M649" s="20"/>
      <c r="N649" s="21"/>
      <c r="O649" s="21"/>
      <c r="P649" s="21"/>
      <c r="Q649" s="17"/>
      <c r="R649" s="17"/>
      <c r="S649" s="35"/>
      <c r="T649" s="38"/>
    </row>
    <row r="650" spans="12:20" x14ac:dyDescent="0.25">
      <c r="L650" s="17"/>
      <c r="M650" s="20"/>
      <c r="N650" s="21"/>
      <c r="O650" s="21"/>
      <c r="P650" s="21"/>
      <c r="Q650" s="17"/>
      <c r="R650" s="17"/>
      <c r="S650" s="35"/>
      <c r="T650" s="38"/>
    </row>
    <row r="651" spans="12:20" x14ac:dyDescent="0.25">
      <c r="L651" s="17"/>
      <c r="M651" s="20"/>
      <c r="N651" s="21"/>
      <c r="O651" s="21"/>
      <c r="P651" s="21"/>
      <c r="Q651" s="17"/>
      <c r="R651" s="17"/>
      <c r="S651" s="35"/>
      <c r="T651" s="38"/>
    </row>
    <row r="652" spans="12:20" x14ac:dyDescent="0.25">
      <c r="L652" s="17"/>
      <c r="M652" s="20"/>
      <c r="N652" s="21"/>
      <c r="O652" s="21"/>
      <c r="P652" s="21"/>
      <c r="Q652" s="17"/>
      <c r="R652" s="17"/>
      <c r="S652" s="35"/>
      <c r="T652" s="38"/>
    </row>
    <row r="653" spans="12:20" x14ac:dyDescent="0.25">
      <c r="L653" s="17"/>
      <c r="M653" s="20"/>
      <c r="N653" s="21"/>
      <c r="O653" s="21"/>
      <c r="P653" s="21"/>
      <c r="Q653" s="17"/>
      <c r="R653" s="17"/>
      <c r="S653" s="35"/>
      <c r="T653" s="38"/>
    </row>
    <row r="654" spans="12:20" x14ac:dyDescent="0.25">
      <c r="L654" s="17"/>
      <c r="M654" s="20"/>
      <c r="N654" s="21"/>
      <c r="O654" s="21"/>
      <c r="P654" s="21"/>
      <c r="Q654" s="17"/>
      <c r="R654" s="17"/>
      <c r="S654" s="35"/>
      <c r="T654" s="38"/>
    </row>
    <row r="655" spans="12:20" x14ac:dyDescent="0.25">
      <c r="L655" s="17"/>
      <c r="M655" s="20"/>
      <c r="N655" s="21"/>
      <c r="O655" s="21"/>
      <c r="P655" s="21"/>
      <c r="Q655" s="17"/>
      <c r="R655" s="17"/>
      <c r="S655" s="35"/>
      <c r="T655" s="38"/>
    </row>
    <row r="656" spans="12:20" x14ac:dyDescent="0.25">
      <c r="L656" s="17"/>
      <c r="M656" s="20"/>
      <c r="N656" s="21"/>
      <c r="O656" s="21"/>
      <c r="P656" s="21"/>
      <c r="Q656" s="17"/>
      <c r="R656" s="17"/>
      <c r="S656" s="35"/>
      <c r="T656" s="38"/>
    </row>
    <row r="657" spans="12:20" x14ac:dyDescent="0.25">
      <c r="L657" s="17"/>
      <c r="M657" s="20"/>
      <c r="N657" s="21"/>
      <c r="O657" s="21"/>
      <c r="P657" s="21"/>
      <c r="Q657" s="17"/>
      <c r="R657" s="17"/>
      <c r="S657" s="35"/>
      <c r="T657" s="38"/>
    </row>
    <row r="658" spans="12:20" x14ac:dyDescent="0.25">
      <c r="L658" s="17"/>
      <c r="M658" s="20"/>
      <c r="N658" s="21"/>
      <c r="O658" s="21"/>
      <c r="P658" s="21"/>
      <c r="Q658" s="17"/>
      <c r="R658" s="17"/>
      <c r="S658" s="35"/>
      <c r="T658" s="38"/>
    </row>
    <row r="659" spans="12:20" x14ac:dyDescent="0.25">
      <c r="L659" s="17"/>
      <c r="M659" s="20"/>
      <c r="N659" s="21"/>
      <c r="O659" s="21"/>
      <c r="P659" s="21"/>
      <c r="Q659" s="17"/>
      <c r="R659" s="17"/>
      <c r="S659" s="35"/>
      <c r="T659" s="38"/>
    </row>
    <row r="660" spans="12:20" x14ac:dyDescent="0.25">
      <c r="L660" s="17"/>
      <c r="M660" s="20"/>
      <c r="N660" s="21"/>
      <c r="O660" s="21"/>
      <c r="P660" s="21"/>
      <c r="Q660" s="17"/>
      <c r="R660" s="17"/>
      <c r="S660" s="35"/>
      <c r="T660" s="38"/>
    </row>
    <row r="661" spans="12:20" x14ac:dyDescent="0.25">
      <c r="L661" s="17"/>
      <c r="M661" s="20"/>
      <c r="N661" s="21"/>
      <c r="O661" s="21"/>
      <c r="P661" s="21"/>
      <c r="Q661" s="17"/>
      <c r="R661" s="17"/>
      <c r="S661" s="35"/>
      <c r="T661" s="38"/>
    </row>
    <row r="662" spans="12:20" x14ac:dyDescent="0.25">
      <c r="L662" s="17"/>
      <c r="M662" s="20"/>
      <c r="N662" s="21"/>
      <c r="O662" s="21"/>
      <c r="P662" s="21"/>
      <c r="Q662" s="17"/>
      <c r="R662" s="17"/>
      <c r="S662" s="35"/>
      <c r="T662" s="38"/>
    </row>
    <row r="663" spans="12:20" x14ac:dyDescent="0.25">
      <c r="L663" s="17"/>
      <c r="M663" s="20"/>
      <c r="N663" s="21"/>
      <c r="O663" s="21"/>
      <c r="P663" s="21"/>
      <c r="Q663" s="17"/>
      <c r="R663" s="17"/>
      <c r="S663" s="35"/>
      <c r="T663" s="38"/>
    </row>
    <row r="664" spans="12:20" x14ac:dyDescent="0.25">
      <c r="L664" s="17"/>
      <c r="M664" s="20"/>
      <c r="N664" s="21"/>
      <c r="O664" s="21"/>
      <c r="P664" s="21"/>
      <c r="Q664" s="17"/>
      <c r="R664" s="17"/>
      <c r="S664" s="35"/>
      <c r="T664" s="38"/>
    </row>
    <row r="665" spans="12:20" x14ac:dyDescent="0.25">
      <c r="L665" s="17"/>
      <c r="M665" s="20"/>
      <c r="N665" s="21"/>
      <c r="O665" s="21"/>
      <c r="P665" s="21"/>
      <c r="Q665" s="17"/>
      <c r="R665" s="17"/>
      <c r="S665" s="35"/>
      <c r="T665" s="38"/>
    </row>
    <row r="666" spans="12:20" x14ac:dyDescent="0.25">
      <c r="L666" s="17"/>
      <c r="M666" s="20"/>
      <c r="N666" s="21"/>
      <c r="O666" s="21"/>
      <c r="P666" s="21"/>
      <c r="Q666" s="17"/>
      <c r="R666" s="17"/>
      <c r="S666" s="35"/>
      <c r="T666" s="38"/>
    </row>
    <row r="667" spans="12:20" x14ac:dyDescent="0.25">
      <c r="L667" s="17"/>
      <c r="M667" s="20"/>
      <c r="N667" s="21"/>
      <c r="O667" s="21"/>
      <c r="P667" s="21"/>
      <c r="Q667" s="17"/>
      <c r="R667" s="17"/>
      <c r="S667" s="35"/>
      <c r="T667" s="38"/>
    </row>
    <row r="668" spans="12:20" x14ac:dyDescent="0.25">
      <c r="L668" s="17"/>
      <c r="M668" s="20"/>
      <c r="N668" s="21"/>
      <c r="O668" s="21"/>
      <c r="P668" s="21"/>
      <c r="Q668" s="17"/>
      <c r="R668" s="17"/>
      <c r="S668" s="35"/>
      <c r="T668" s="38"/>
    </row>
    <row r="669" spans="12:20" x14ac:dyDescent="0.25">
      <c r="L669" s="17"/>
      <c r="M669" s="20"/>
      <c r="N669" s="21"/>
      <c r="O669" s="21"/>
      <c r="P669" s="21"/>
      <c r="Q669" s="17"/>
      <c r="R669" s="17"/>
      <c r="S669" s="35"/>
      <c r="T669" s="38"/>
    </row>
    <row r="670" spans="12:20" x14ac:dyDescent="0.25">
      <c r="L670" s="17"/>
      <c r="M670" s="20"/>
      <c r="N670" s="21"/>
      <c r="O670" s="21"/>
      <c r="P670" s="21"/>
      <c r="Q670" s="17"/>
      <c r="R670" s="17"/>
      <c r="S670" s="35"/>
      <c r="T670" s="38"/>
    </row>
    <row r="671" spans="12:20" x14ac:dyDescent="0.25">
      <c r="L671" s="17"/>
      <c r="M671" s="20"/>
      <c r="N671" s="21"/>
      <c r="O671" s="21"/>
      <c r="P671" s="21"/>
      <c r="Q671" s="17"/>
      <c r="R671" s="17"/>
      <c r="S671" s="35"/>
      <c r="T671" s="38"/>
    </row>
    <row r="672" spans="12:20" x14ac:dyDescent="0.25">
      <c r="L672" s="17"/>
      <c r="M672" s="20"/>
      <c r="N672" s="21"/>
      <c r="O672" s="21"/>
      <c r="P672" s="21"/>
      <c r="Q672" s="17"/>
      <c r="R672" s="17"/>
      <c r="S672" s="35"/>
      <c r="T672" s="38"/>
    </row>
    <row r="673" spans="12:20" x14ac:dyDescent="0.25">
      <c r="L673" s="17"/>
      <c r="M673" s="20"/>
      <c r="N673" s="21"/>
      <c r="O673" s="21"/>
      <c r="P673" s="21"/>
      <c r="Q673" s="17"/>
      <c r="R673" s="17"/>
      <c r="S673" s="35"/>
      <c r="T673" s="38"/>
    </row>
    <row r="674" spans="12:20" x14ac:dyDescent="0.25">
      <c r="L674" s="17"/>
      <c r="M674" s="20"/>
      <c r="N674" s="21"/>
      <c r="O674" s="21"/>
      <c r="P674" s="21"/>
      <c r="Q674" s="17"/>
      <c r="R674" s="17"/>
      <c r="S674" s="35"/>
      <c r="T674" s="38"/>
    </row>
    <row r="675" spans="12:20" x14ac:dyDescent="0.25">
      <c r="L675" s="17"/>
      <c r="M675" s="20"/>
      <c r="N675" s="21"/>
      <c r="O675" s="21"/>
      <c r="P675" s="21"/>
      <c r="Q675" s="17"/>
      <c r="R675" s="17"/>
      <c r="S675" s="35"/>
      <c r="T675" s="38"/>
    </row>
    <row r="676" spans="12:20" x14ac:dyDescent="0.25">
      <c r="L676" s="17"/>
      <c r="M676" s="20"/>
      <c r="N676" s="21"/>
      <c r="O676" s="21"/>
      <c r="P676" s="21"/>
      <c r="Q676" s="17"/>
      <c r="R676" s="17"/>
      <c r="S676" s="35"/>
      <c r="T676" s="38"/>
    </row>
    <row r="677" spans="12:20" x14ac:dyDescent="0.25">
      <c r="L677" s="17"/>
      <c r="M677" s="20"/>
      <c r="N677" s="21"/>
      <c r="O677" s="21"/>
      <c r="P677" s="21"/>
      <c r="Q677" s="17"/>
      <c r="R677" s="17"/>
      <c r="S677" s="35"/>
      <c r="T677" s="38"/>
    </row>
    <row r="678" spans="12:20" x14ac:dyDescent="0.25">
      <c r="L678" s="17"/>
      <c r="M678" s="20"/>
      <c r="N678" s="21"/>
      <c r="O678" s="21"/>
      <c r="P678" s="21"/>
      <c r="Q678" s="17"/>
      <c r="R678" s="17"/>
      <c r="S678" s="35"/>
      <c r="T678" s="38"/>
    </row>
    <row r="679" spans="12:20" x14ac:dyDescent="0.25">
      <c r="L679" s="17"/>
      <c r="M679" s="20"/>
      <c r="N679" s="21"/>
      <c r="O679" s="21"/>
      <c r="P679" s="21"/>
      <c r="Q679" s="17"/>
      <c r="R679" s="17"/>
      <c r="S679" s="35"/>
      <c r="T679" s="38"/>
    </row>
    <row r="680" spans="12:20" x14ac:dyDescent="0.25">
      <c r="L680" s="17"/>
      <c r="M680" s="20"/>
      <c r="N680" s="21"/>
      <c r="O680" s="21"/>
      <c r="P680" s="21"/>
      <c r="Q680" s="17"/>
      <c r="R680" s="17"/>
      <c r="S680" s="35"/>
      <c r="T680" s="38"/>
    </row>
    <row r="681" spans="12:20" x14ac:dyDescent="0.25">
      <c r="L681" s="17"/>
      <c r="M681" s="20"/>
      <c r="N681" s="21"/>
      <c r="O681" s="21"/>
      <c r="P681" s="21"/>
      <c r="Q681" s="17"/>
      <c r="R681" s="17"/>
      <c r="S681" s="35"/>
      <c r="T681" s="38"/>
    </row>
    <row r="682" spans="12:20" x14ac:dyDescent="0.25">
      <c r="L682" s="17"/>
      <c r="M682" s="20"/>
      <c r="N682" s="21"/>
      <c r="O682" s="21"/>
      <c r="P682" s="21"/>
      <c r="Q682" s="17"/>
      <c r="R682" s="17"/>
      <c r="S682" s="35"/>
      <c r="T682" s="38"/>
    </row>
    <row r="683" spans="12:20" x14ac:dyDescent="0.25">
      <c r="L683" s="17"/>
      <c r="M683" s="20"/>
      <c r="N683" s="21"/>
      <c r="O683" s="21"/>
      <c r="P683" s="21"/>
      <c r="Q683" s="17"/>
      <c r="R683" s="17"/>
      <c r="S683" s="35"/>
      <c r="T683" s="38"/>
    </row>
    <row r="684" spans="12:20" x14ac:dyDescent="0.25">
      <c r="L684" s="17"/>
      <c r="M684" s="20"/>
      <c r="N684" s="21"/>
      <c r="O684" s="21"/>
      <c r="P684" s="21"/>
      <c r="Q684" s="17"/>
      <c r="R684" s="17"/>
      <c r="S684" s="35"/>
      <c r="T684" s="38"/>
    </row>
    <row r="685" spans="12:20" x14ac:dyDescent="0.25">
      <c r="L685" s="17"/>
      <c r="M685" s="20"/>
      <c r="N685" s="21"/>
      <c r="O685" s="21"/>
      <c r="P685" s="21"/>
      <c r="Q685" s="17"/>
      <c r="R685" s="17"/>
      <c r="S685" s="35"/>
      <c r="T685" s="38"/>
    </row>
    <row r="686" spans="12:20" x14ac:dyDescent="0.25">
      <c r="L686" s="17"/>
      <c r="M686" s="20"/>
      <c r="N686" s="21"/>
      <c r="O686" s="21"/>
      <c r="P686" s="21"/>
      <c r="Q686" s="17"/>
      <c r="R686" s="17"/>
      <c r="S686" s="35"/>
      <c r="T686" s="38"/>
    </row>
    <row r="687" spans="12:20" x14ac:dyDescent="0.25">
      <c r="L687" s="17"/>
      <c r="M687" s="20"/>
      <c r="N687" s="21"/>
      <c r="O687" s="21"/>
      <c r="P687" s="21"/>
      <c r="Q687" s="17"/>
      <c r="R687" s="17"/>
      <c r="S687" s="35"/>
      <c r="T687" s="38"/>
    </row>
    <row r="688" spans="12:20" x14ac:dyDescent="0.25">
      <c r="L688" s="17"/>
      <c r="M688" s="20"/>
      <c r="N688" s="21"/>
      <c r="O688" s="21"/>
      <c r="P688" s="21"/>
      <c r="Q688" s="17"/>
      <c r="R688" s="17"/>
      <c r="S688" s="35"/>
      <c r="T688" s="38"/>
    </row>
    <row r="689" spans="12:20" x14ac:dyDescent="0.25">
      <c r="L689" s="17"/>
      <c r="M689" s="20"/>
      <c r="N689" s="21"/>
      <c r="O689" s="21"/>
      <c r="P689" s="21"/>
      <c r="Q689" s="17"/>
      <c r="R689" s="17"/>
      <c r="S689" s="35"/>
      <c r="T689" s="38"/>
    </row>
    <row r="690" spans="12:20" x14ac:dyDescent="0.25">
      <c r="L690" s="17"/>
      <c r="M690" s="20"/>
      <c r="N690" s="21"/>
      <c r="O690" s="21"/>
      <c r="P690" s="21"/>
      <c r="Q690" s="17"/>
      <c r="R690" s="17"/>
      <c r="S690" s="35"/>
      <c r="T690" s="38"/>
    </row>
    <row r="691" spans="12:20" x14ac:dyDescent="0.25">
      <c r="L691" s="17"/>
      <c r="M691" s="20"/>
      <c r="N691" s="21"/>
      <c r="O691" s="21"/>
      <c r="P691" s="21"/>
      <c r="Q691" s="17"/>
      <c r="R691" s="17"/>
      <c r="S691" s="35"/>
      <c r="T691" s="38"/>
    </row>
    <row r="692" spans="12:20" x14ac:dyDescent="0.25">
      <c r="L692" s="17"/>
      <c r="M692" s="20"/>
      <c r="N692" s="21"/>
      <c r="O692" s="21"/>
      <c r="P692" s="21"/>
      <c r="Q692" s="17"/>
      <c r="R692" s="17"/>
      <c r="S692" s="35"/>
      <c r="T692" s="38"/>
    </row>
    <row r="693" spans="12:20" x14ac:dyDescent="0.25">
      <c r="L693" s="17"/>
      <c r="M693" s="20"/>
      <c r="N693" s="21"/>
      <c r="O693" s="21"/>
      <c r="P693" s="21"/>
      <c r="Q693" s="17"/>
      <c r="R693" s="17"/>
      <c r="S693" s="35"/>
      <c r="T693" s="38"/>
    </row>
    <row r="694" spans="12:20" x14ac:dyDescent="0.25">
      <c r="L694" s="17"/>
      <c r="M694" s="20"/>
      <c r="N694" s="21"/>
      <c r="O694" s="21"/>
      <c r="P694" s="21"/>
      <c r="Q694" s="17"/>
      <c r="R694" s="17"/>
      <c r="S694" s="35"/>
      <c r="T694" s="38"/>
    </row>
    <row r="695" spans="12:20" x14ac:dyDescent="0.25">
      <c r="L695" s="17"/>
      <c r="M695" s="20"/>
      <c r="N695" s="21"/>
      <c r="O695" s="21"/>
      <c r="P695" s="21"/>
      <c r="Q695" s="17"/>
      <c r="R695" s="17"/>
      <c r="S695" s="35"/>
      <c r="T695" s="38"/>
    </row>
    <row r="696" spans="12:20" x14ac:dyDescent="0.25">
      <c r="L696" s="17"/>
      <c r="M696" s="20"/>
      <c r="N696" s="21"/>
      <c r="O696" s="21"/>
      <c r="P696" s="21"/>
      <c r="Q696" s="17"/>
      <c r="R696" s="17"/>
      <c r="S696" s="35"/>
      <c r="T696" s="38"/>
    </row>
    <row r="697" spans="12:20" x14ac:dyDescent="0.25">
      <c r="L697" s="17"/>
      <c r="M697" s="20"/>
      <c r="N697" s="21"/>
      <c r="O697" s="21"/>
      <c r="P697" s="21"/>
      <c r="Q697" s="17"/>
      <c r="R697" s="17"/>
      <c r="S697" s="35"/>
      <c r="T697" s="38"/>
    </row>
    <row r="698" spans="12:20" x14ac:dyDescent="0.25">
      <c r="L698" s="17"/>
      <c r="M698" s="20"/>
      <c r="N698" s="21"/>
      <c r="O698" s="21"/>
      <c r="P698" s="21"/>
      <c r="Q698" s="17"/>
      <c r="R698" s="17"/>
      <c r="S698" s="35"/>
      <c r="T698" s="38"/>
    </row>
    <row r="699" spans="12:20" x14ac:dyDescent="0.25">
      <c r="L699" s="17"/>
      <c r="M699" s="20"/>
      <c r="N699" s="21"/>
      <c r="O699" s="21"/>
      <c r="P699" s="21"/>
      <c r="Q699" s="17"/>
      <c r="R699" s="17"/>
      <c r="S699" s="35"/>
      <c r="T699" s="38"/>
    </row>
    <row r="700" spans="12:20" x14ac:dyDescent="0.25">
      <c r="L700" s="17"/>
      <c r="M700" s="20"/>
      <c r="N700" s="21"/>
      <c r="O700" s="21"/>
      <c r="P700" s="21"/>
      <c r="Q700" s="17"/>
      <c r="R700" s="17"/>
      <c r="S700" s="35"/>
      <c r="T700" s="38"/>
    </row>
    <row r="701" spans="12:20" x14ac:dyDescent="0.25">
      <c r="L701" s="17"/>
      <c r="M701" s="20"/>
      <c r="N701" s="21"/>
      <c r="O701" s="21"/>
      <c r="P701" s="21"/>
      <c r="Q701" s="17"/>
      <c r="R701" s="17"/>
      <c r="S701" s="35"/>
      <c r="T701" s="38"/>
    </row>
    <row r="702" spans="12:20" x14ac:dyDescent="0.25">
      <c r="L702" s="17"/>
      <c r="M702" s="20"/>
      <c r="N702" s="21"/>
      <c r="O702" s="21"/>
      <c r="P702" s="21"/>
      <c r="Q702" s="17"/>
      <c r="R702" s="17"/>
      <c r="S702" s="35"/>
      <c r="T702" s="38"/>
    </row>
    <row r="703" spans="12:20" x14ac:dyDescent="0.25">
      <c r="L703" s="17"/>
      <c r="M703" s="20"/>
      <c r="N703" s="21"/>
      <c r="O703" s="21"/>
      <c r="P703" s="21"/>
      <c r="Q703" s="17"/>
      <c r="R703" s="17"/>
      <c r="S703" s="35"/>
      <c r="T703" s="38"/>
    </row>
    <row r="704" spans="12:20" x14ac:dyDescent="0.25">
      <c r="L704" s="17"/>
      <c r="M704" s="20"/>
      <c r="N704" s="21"/>
      <c r="O704" s="21"/>
      <c r="P704" s="21"/>
      <c r="Q704" s="17"/>
      <c r="R704" s="17"/>
      <c r="S704" s="35"/>
      <c r="T704" s="38"/>
    </row>
    <row r="705" spans="12:20" x14ac:dyDescent="0.25">
      <c r="L705" s="17"/>
      <c r="M705" s="20"/>
      <c r="N705" s="21"/>
      <c r="O705" s="21"/>
      <c r="P705" s="21"/>
      <c r="Q705" s="17"/>
      <c r="R705" s="17"/>
      <c r="S705" s="35"/>
      <c r="T705" s="38"/>
    </row>
    <row r="706" spans="12:20" x14ac:dyDescent="0.25">
      <c r="L706" s="17"/>
      <c r="M706" s="20"/>
      <c r="N706" s="21"/>
      <c r="O706" s="21"/>
      <c r="P706" s="21"/>
      <c r="Q706" s="17"/>
      <c r="R706" s="17"/>
      <c r="S706" s="35"/>
      <c r="T706" s="38"/>
    </row>
    <row r="707" spans="12:20" x14ac:dyDescent="0.25">
      <c r="L707" s="17"/>
      <c r="M707" s="20"/>
      <c r="N707" s="21"/>
      <c r="O707" s="21"/>
      <c r="P707" s="21"/>
      <c r="Q707" s="17"/>
      <c r="R707" s="17"/>
      <c r="S707" s="35"/>
      <c r="T707" s="38"/>
    </row>
    <row r="708" spans="12:20" x14ac:dyDescent="0.25">
      <c r="L708" s="17"/>
      <c r="M708" s="20"/>
      <c r="N708" s="21"/>
      <c r="O708" s="21"/>
      <c r="P708" s="21"/>
      <c r="Q708" s="17"/>
      <c r="R708" s="17"/>
      <c r="S708" s="35"/>
      <c r="T708" s="38"/>
    </row>
    <row r="709" spans="12:20" x14ac:dyDescent="0.25">
      <c r="L709" s="17"/>
      <c r="M709" s="20"/>
      <c r="N709" s="21"/>
      <c r="O709" s="21"/>
      <c r="P709" s="21"/>
      <c r="Q709" s="17"/>
      <c r="R709" s="17"/>
      <c r="S709" s="35"/>
      <c r="T709" s="38"/>
    </row>
    <row r="710" spans="12:20" x14ac:dyDescent="0.25">
      <c r="L710" s="17"/>
      <c r="M710" s="20"/>
      <c r="N710" s="21"/>
      <c r="O710" s="21"/>
      <c r="P710" s="21"/>
      <c r="Q710" s="17"/>
      <c r="R710" s="17"/>
      <c r="S710" s="35"/>
      <c r="T710" s="38"/>
    </row>
    <row r="711" spans="12:20" x14ac:dyDescent="0.25">
      <c r="L711" s="17"/>
      <c r="M711" s="20"/>
      <c r="N711" s="21"/>
      <c r="O711" s="21"/>
      <c r="P711" s="21"/>
      <c r="Q711" s="17"/>
      <c r="R711" s="17"/>
      <c r="S711" s="35"/>
      <c r="T711" s="38"/>
    </row>
    <row r="712" spans="12:20" x14ac:dyDescent="0.25">
      <c r="L712" s="17"/>
      <c r="M712" s="20"/>
      <c r="N712" s="21"/>
      <c r="O712" s="21"/>
      <c r="P712" s="21"/>
      <c r="Q712" s="17"/>
      <c r="R712" s="17"/>
      <c r="S712" s="35"/>
      <c r="T712" s="38"/>
    </row>
    <row r="713" spans="12:20" x14ac:dyDescent="0.25">
      <c r="L713" s="17"/>
      <c r="M713" s="20"/>
      <c r="N713" s="21"/>
      <c r="O713" s="21"/>
      <c r="P713" s="21"/>
      <c r="Q713" s="17"/>
      <c r="R713" s="17"/>
      <c r="S713" s="35"/>
      <c r="T713" s="38"/>
    </row>
    <row r="714" spans="12:20" x14ac:dyDescent="0.25">
      <c r="L714" s="17"/>
      <c r="M714" s="20"/>
      <c r="N714" s="21"/>
      <c r="O714" s="21"/>
      <c r="P714" s="21"/>
      <c r="Q714" s="17"/>
      <c r="R714" s="17"/>
      <c r="S714" s="35"/>
      <c r="T714" s="38"/>
    </row>
    <row r="715" spans="12:20" x14ac:dyDescent="0.25">
      <c r="L715" s="17"/>
      <c r="M715" s="20"/>
      <c r="N715" s="21"/>
      <c r="O715" s="21"/>
      <c r="P715" s="21"/>
      <c r="Q715" s="17"/>
      <c r="R715" s="17"/>
      <c r="S715" s="35"/>
      <c r="T715" s="38"/>
    </row>
    <row r="716" spans="12:20" x14ac:dyDescent="0.25">
      <c r="L716" s="17"/>
      <c r="M716" s="20"/>
      <c r="N716" s="21"/>
      <c r="O716" s="21"/>
      <c r="P716" s="21"/>
      <c r="Q716" s="17"/>
      <c r="R716" s="17"/>
      <c r="S716" s="35"/>
      <c r="T716" s="38"/>
    </row>
    <row r="717" spans="12:20" x14ac:dyDescent="0.25">
      <c r="L717" s="17"/>
      <c r="M717" s="20"/>
      <c r="N717" s="21"/>
      <c r="O717" s="21"/>
      <c r="P717" s="21"/>
      <c r="Q717" s="17"/>
      <c r="R717" s="17"/>
      <c r="S717" s="35"/>
      <c r="T717" s="38"/>
    </row>
    <row r="718" spans="12:20" x14ac:dyDescent="0.25">
      <c r="L718" s="17"/>
      <c r="M718" s="20"/>
      <c r="N718" s="21"/>
      <c r="O718" s="21"/>
      <c r="P718" s="21"/>
      <c r="Q718" s="17"/>
      <c r="R718" s="17"/>
      <c r="S718" s="35"/>
      <c r="T718" s="38"/>
    </row>
    <row r="719" spans="12:20" x14ac:dyDescent="0.25">
      <c r="L719" s="17"/>
      <c r="M719" s="20"/>
      <c r="N719" s="21"/>
      <c r="O719" s="21"/>
      <c r="P719" s="21"/>
      <c r="Q719" s="17"/>
      <c r="R719" s="17"/>
      <c r="S719" s="35"/>
      <c r="T719" s="38"/>
    </row>
    <row r="720" spans="12:20" x14ac:dyDescent="0.25">
      <c r="L720" s="17"/>
      <c r="M720" s="20"/>
      <c r="N720" s="21"/>
      <c r="O720" s="21"/>
      <c r="P720" s="21"/>
      <c r="Q720" s="17"/>
      <c r="R720" s="17"/>
      <c r="S720" s="35"/>
      <c r="T720" s="38"/>
    </row>
    <row r="721" spans="12:20" x14ac:dyDescent="0.25">
      <c r="L721" s="17"/>
      <c r="M721" s="20"/>
      <c r="N721" s="21"/>
      <c r="O721" s="21"/>
      <c r="P721" s="21"/>
      <c r="Q721" s="17"/>
      <c r="R721" s="17"/>
      <c r="S721" s="35"/>
      <c r="T721" s="38"/>
    </row>
    <row r="722" spans="12:20" x14ac:dyDescent="0.25">
      <c r="L722" s="17"/>
      <c r="M722" s="20"/>
      <c r="N722" s="21"/>
      <c r="O722" s="21"/>
      <c r="P722" s="21"/>
      <c r="Q722" s="17"/>
      <c r="R722" s="17"/>
      <c r="S722" s="35"/>
      <c r="T722" s="38"/>
    </row>
    <row r="723" spans="12:20" x14ac:dyDescent="0.25">
      <c r="L723" s="17"/>
      <c r="M723" s="20"/>
      <c r="N723" s="21"/>
      <c r="O723" s="21"/>
      <c r="P723" s="21"/>
      <c r="Q723" s="17"/>
      <c r="R723" s="17"/>
      <c r="S723" s="35"/>
      <c r="T723" s="38"/>
    </row>
    <row r="724" spans="12:20" x14ac:dyDescent="0.25">
      <c r="L724" s="17"/>
      <c r="M724" s="20"/>
      <c r="N724" s="21"/>
      <c r="O724" s="21"/>
      <c r="P724" s="21"/>
      <c r="Q724" s="17"/>
      <c r="R724" s="17"/>
      <c r="S724" s="35"/>
      <c r="T724" s="38"/>
    </row>
    <row r="725" spans="12:20" x14ac:dyDescent="0.25">
      <c r="L725" s="17"/>
      <c r="M725" s="20"/>
      <c r="N725" s="21"/>
      <c r="O725" s="21"/>
      <c r="P725" s="21"/>
      <c r="Q725" s="17"/>
      <c r="R725" s="17"/>
      <c r="S725" s="35"/>
      <c r="T725" s="38"/>
    </row>
    <row r="726" spans="12:20" x14ac:dyDescent="0.25">
      <c r="L726" s="17"/>
      <c r="M726" s="20"/>
      <c r="N726" s="21"/>
      <c r="O726" s="21"/>
      <c r="P726" s="21"/>
      <c r="Q726" s="17"/>
      <c r="R726" s="17"/>
      <c r="S726" s="35"/>
      <c r="T726" s="38"/>
    </row>
    <row r="727" spans="12:20" x14ac:dyDescent="0.25">
      <c r="L727" s="17"/>
      <c r="M727" s="20"/>
      <c r="N727" s="21"/>
      <c r="O727" s="21"/>
      <c r="P727" s="21"/>
      <c r="Q727" s="17"/>
      <c r="R727" s="17"/>
      <c r="S727" s="35"/>
      <c r="T727" s="38"/>
    </row>
    <row r="728" spans="12:20" x14ac:dyDescent="0.25">
      <c r="L728" s="17"/>
      <c r="M728" s="20"/>
      <c r="N728" s="21"/>
      <c r="O728" s="21"/>
      <c r="P728" s="21"/>
      <c r="Q728" s="17"/>
      <c r="R728" s="17"/>
      <c r="S728" s="35"/>
      <c r="T728" s="38"/>
    </row>
    <row r="729" spans="12:20" x14ac:dyDescent="0.25">
      <c r="L729" s="17"/>
      <c r="M729" s="20"/>
      <c r="N729" s="21"/>
      <c r="O729" s="21"/>
      <c r="P729" s="21"/>
      <c r="Q729" s="17"/>
      <c r="R729" s="17"/>
      <c r="S729" s="35"/>
      <c r="T729" s="38"/>
    </row>
    <row r="730" spans="12:20" x14ac:dyDescent="0.25">
      <c r="L730" s="17"/>
      <c r="M730" s="20"/>
      <c r="N730" s="21"/>
      <c r="O730" s="21"/>
      <c r="P730" s="21"/>
      <c r="Q730" s="17"/>
      <c r="R730" s="17"/>
      <c r="S730" s="35"/>
      <c r="T730" s="38"/>
    </row>
    <row r="731" spans="12:20" x14ac:dyDescent="0.25">
      <c r="L731" s="17"/>
      <c r="M731" s="20"/>
      <c r="N731" s="21"/>
      <c r="O731" s="21"/>
      <c r="P731" s="21"/>
      <c r="Q731" s="17"/>
      <c r="R731" s="17"/>
      <c r="S731" s="35"/>
      <c r="T731" s="38"/>
    </row>
    <row r="732" spans="12:20" x14ac:dyDescent="0.25">
      <c r="L732" s="17"/>
      <c r="M732" s="20"/>
      <c r="N732" s="21"/>
      <c r="O732" s="21"/>
      <c r="P732" s="21"/>
      <c r="Q732" s="17"/>
      <c r="R732" s="17"/>
      <c r="S732" s="35"/>
      <c r="T732" s="38"/>
    </row>
    <row r="733" spans="12:20" x14ac:dyDescent="0.25">
      <c r="L733" s="17"/>
      <c r="M733" s="20"/>
      <c r="N733" s="21"/>
      <c r="O733" s="21"/>
      <c r="P733" s="21"/>
      <c r="Q733" s="17"/>
      <c r="R733" s="17"/>
      <c r="S733" s="35"/>
      <c r="T733" s="38"/>
    </row>
    <row r="734" spans="12:20" x14ac:dyDescent="0.25">
      <c r="L734" s="17"/>
      <c r="M734" s="20"/>
      <c r="N734" s="21"/>
      <c r="O734" s="21"/>
      <c r="P734" s="21"/>
      <c r="Q734" s="17"/>
      <c r="R734" s="17"/>
      <c r="S734" s="35"/>
      <c r="T734" s="38"/>
    </row>
    <row r="735" spans="12:20" x14ac:dyDescent="0.25">
      <c r="L735" s="17"/>
      <c r="M735" s="20"/>
      <c r="N735" s="21"/>
      <c r="O735" s="21"/>
      <c r="P735" s="21"/>
      <c r="Q735" s="17"/>
      <c r="R735" s="17"/>
      <c r="S735" s="35"/>
      <c r="T735" s="38"/>
    </row>
    <row r="736" spans="12:20" x14ac:dyDescent="0.25">
      <c r="L736" s="17"/>
      <c r="M736" s="20"/>
      <c r="N736" s="21"/>
      <c r="O736" s="21"/>
      <c r="P736" s="21"/>
      <c r="Q736" s="17"/>
      <c r="R736" s="17"/>
      <c r="S736" s="35"/>
      <c r="T736" s="38"/>
    </row>
    <row r="737" spans="12:20" x14ac:dyDescent="0.25">
      <c r="L737" s="17"/>
      <c r="M737" s="20"/>
      <c r="N737" s="21"/>
      <c r="O737" s="21"/>
      <c r="P737" s="21"/>
      <c r="Q737" s="17"/>
      <c r="R737" s="17"/>
      <c r="S737" s="35"/>
      <c r="T737" s="38"/>
    </row>
    <row r="738" spans="12:20" x14ac:dyDescent="0.25">
      <c r="L738" s="17"/>
      <c r="M738" s="20"/>
      <c r="N738" s="21"/>
      <c r="O738" s="21"/>
      <c r="P738" s="21"/>
      <c r="Q738" s="17"/>
      <c r="R738" s="17"/>
      <c r="S738" s="35"/>
      <c r="T738" s="38"/>
    </row>
    <row r="739" spans="12:20" x14ac:dyDescent="0.25">
      <c r="L739" s="17"/>
      <c r="M739" s="20"/>
      <c r="N739" s="21"/>
      <c r="O739" s="21"/>
      <c r="P739" s="21"/>
      <c r="Q739" s="17"/>
      <c r="R739" s="17"/>
      <c r="S739" s="35"/>
      <c r="T739" s="38"/>
    </row>
    <row r="740" spans="12:20" x14ac:dyDescent="0.25">
      <c r="L740" s="17"/>
      <c r="M740" s="20"/>
      <c r="N740" s="21"/>
      <c r="O740" s="21"/>
      <c r="P740" s="21"/>
      <c r="Q740" s="17"/>
      <c r="R740" s="17"/>
      <c r="S740" s="35"/>
      <c r="T740" s="38"/>
    </row>
    <row r="741" spans="12:20" x14ac:dyDescent="0.25">
      <c r="L741" s="17"/>
      <c r="M741" s="20"/>
      <c r="N741" s="21"/>
      <c r="O741" s="21"/>
      <c r="P741" s="21"/>
      <c r="Q741" s="17"/>
      <c r="R741" s="17"/>
      <c r="S741" s="35"/>
      <c r="T741" s="38"/>
    </row>
    <row r="742" spans="12:20" x14ac:dyDescent="0.25">
      <c r="L742" s="17"/>
      <c r="M742" s="20"/>
      <c r="N742" s="21"/>
      <c r="O742" s="21"/>
      <c r="P742" s="21"/>
      <c r="Q742" s="17"/>
      <c r="R742" s="17"/>
      <c r="S742" s="35"/>
      <c r="T742" s="38"/>
    </row>
    <row r="743" spans="12:20" x14ac:dyDescent="0.25">
      <c r="L743" s="17"/>
      <c r="M743" s="20"/>
      <c r="N743" s="21"/>
      <c r="O743" s="21"/>
      <c r="P743" s="21"/>
      <c r="Q743" s="17"/>
      <c r="R743" s="17"/>
      <c r="S743" s="35"/>
      <c r="T743" s="38"/>
    </row>
    <row r="744" spans="12:20" x14ac:dyDescent="0.25">
      <c r="L744" s="17"/>
      <c r="M744" s="20"/>
      <c r="N744" s="21"/>
      <c r="O744" s="21"/>
      <c r="P744" s="21"/>
      <c r="Q744" s="17"/>
      <c r="R744" s="17"/>
      <c r="S744" s="35"/>
      <c r="T744" s="38"/>
    </row>
    <row r="745" spans="12:20" x14ac:dyDescent="0.25">
      <c r="L745" s="17"/>
      <c r="M745" s="20"/>
      <c r="N745" s="21"/>
      <c r="O745" s="21"/>
      <c r="P745" s="21"/>
      <c r="Q745" s="17"/>
      <c r="R745" s="17"/>
      <c r="S745" s="35"/>
      <c r="T745" s="38"/>
    </row>
    <row r="746" spans="12:20" x14ac:dyDescent="0.25">
      <c r="L746" s="17"/>
      <c r="M746" s="20"/>
      <c r="N746" s="21"/>
      <c r="O746" s="21"/>
      <c r="P746" s="21"/>
      <c r="Q746" s="17"/>
      <c r="R746" s="17"/>
      <c r="S746" s="35"/>
      <c r="T746" s="38"/>
    </row>
    <row r="747" spans="12:20" x14ac:dyDescent="0.25">
      <c r="L747" s="17"/>
      <c r="M747" s="20"/>
      <c r="N747" s="21"/>
      <c r="O747" s="21"/>
      <c r="P747" s="21"/>
      <c r="Q747" s="17"/>
      <c r="R747" s="17"/>
      <c r="S747" s="35"/>
      <c r="T747" s="38"/>
    </row>
    <row r="748" spans="12:20" x14ac:dyDescent="0.25">
      <c r="L748" s="17"/>
      <c r="M748" s="20"/>
      <c r="N748" s="21"/>
      <c r="O748" s="21"/>
      <c r="P748" s="21"/>
      <c r="Q748" s="17"/>
      <c r="R748" s="17"/>
      <c r="S748" s="35"/>
      <c r="T748" s="38"/>
    </row>
    <row r="749" spans="12:20" x14ac:dyDescent="0.25">
      <c r="L749" s="17"/>
      <c r="M749" s="20"/>
      <c r="N749" s="21"/>
      <c r="O749" s="21"/>
      <c r="P749" s="21"/>
      <c r="Q749" s="17"/>
      <c r="R749" s="17"/>
      <c r="S749" s="35"/>
      <c r="T749" s="38"/>
    </row>
    <row r="750" spans="12:20" x14ac:dyDescent="0.25">
      <c r="L750" s="17"/>
      <c r="M750" s="20"/>
      <c r="N750" s="21"/>
      <c r="O750" s="21"/>
      <c r="P750" s="21"/>
      <c r="Q750" s="17"/>
      <c r="R750" s="17"/>
      <c r="S750" s="35"/>
      <c r="T750" s="38"/>
    </row>
    <row r="751" spans="12:20" x14ac:dyDescent="0.25">
      <c r="L751" s="17"/>
      <c r="M751" s="20"/>
      <c r="N751" s="21"/>
      <c r="O751" s="21"/>
      <c r="P751" s="21"/>
      <c r="Q751" s="17"/>
      <c r="R751" s="17"/>
      <c r="S751" s="35"/>
      <c r="T751" s="38"/>
    </row>
    <row r="752" spans="12:20" x14ac:dyDescent="0.25">
      <c r="L752" s="17"/>
      <c r="M752" s="20"/>
      <c r="N752" s="21"/>
      <c r="O752" s="21"/>
      <c r="P752" s="21"/>
      <c r="Q752" s="17"/>
      <c r="R752" s="17"/>
      <c r="S752" s="35"/>
      <c r="T752" s="38"/>
    </row>
    <row r="753" spans="12:20" x14ac:dyDescent="0.25">
      <c r="L753" s="17"/>
      <c r="M753" s="20"/>
      <c r="N753" s="21"/>
      <c r="O753" s="21"/>
      <c r="P753" s="21"/>
      <c r="Q753" s="17"/>
      <c r="R753" s="17"/>
      <c r="S753" s="35"/>
      <c r="T753" s="38"/>
    </row>
    <row r="754" spans="12:20" x14ac:dyDescent="0.25">
      <c r="L754" s="17"/>
      <c r="M754" s="20"/>
      <c r="N754" s="21"/>
      <c r="O754" s="21"/>
      <c r="P754" s="21"/>
      <c r="Q754" s="17"/>
      <c r="R754" s="17"/>
      <c r="S754" s="35"/>
      <c r="T754" s="38"/>
    </row>
    <row r="755" spans="12:20" x14ac:dyDescent="0.25">
      <c r="L755" s="17"/>
      <c r="M755" s="20"/>
      <c r="N755" s="21"/>
      <c r="O755" s="21"/>
      <c r="P755" s="21"/>
      <c r="Q755" s="17"/>
      <c r="R755" s="17"/>
      <c r="S755" s="35"/>
      <c r="T755" s="38"/>
    </row>
    <row r="756" spans="12:20" x14ac:dyDescent="0.25">
      <c r="L756" s="17"/>
      <c r="M756" s="20"/>
      <c r="N756" s="21"/>
      <c r="O756" s="21"/>
      <c r="P756" s="21"/>
      <c r="Q756" s="17"/>
      <c r="R756" s="17"/>
      <c r="S756" s="35"/>
      <c r="T756" s="38"/>
    </row>
    <row r="757" spans="12:20" x14ac:dyDescent="0.25">
      <c r="L757" s="17"/>
      <c r="M757" s="20"/>
      <c r="N757" s="21"/>
      <c r="O757" s="21"/>
      <c r="P757" s="21"/>
      <c r="Q757" s="17"/>
      <c r="R757" s="17"/>
      <c r="S757" s="35"/>
      <c r="T757" s="38"/>
    </row>
    <row r="758" spans="12:20" x14ac:dyDescent="0.25">
      <c r="L758" s="17"/>
      <c r="M758" s="20"/>
      <c r="N758" s="21"/>
      <c r="O758" s="21"/>
      <c r="P758" s="21"/>
      <c r="Q758" s="17"/>
      <c r="R758" s="17"/>
      <c r="S758" s="35"/>
      <c r="T758" s="38"/>
    </row>
    <row r="759" spans="12:20" x14ac:dyDescent="0.25">
      <c r="L759" s="17"/>
      <c r="M759" s="20"/>
      <c r="N759" s="21"/>
      <c r="O759" s="21"/>
      <c r="P759" s="21"/>
      <c r="Q759" s="17"/>
      <c r="R759" s="17"/>
      <c r="S759" s="35"/>
      <c r="T759" s="38"/>
    </row>
    <row r="760" spans="12:20" x14ac:dyDescent="0.25">
      <c r="L760" s="17"/>
      <c r="M760" s="20"/>
      <c r="N760" s="21"/>
      <c r="O760" s="21"/>
      <c r="P760" s="21"/>
      <c r="Q760" s="17"/>
      <c r="R760" s="17"/>
      <c r="S760" s="35"/>
      <c r="T760" s="38"/>
    </row>
    <row r="761" spans="12:20" x14ac:dyDescent="0.25">
      <c r="L761" s="17"/>
      <c r="M761" s="20"/>
      <c r="N761" s="21"/>
      <c r="O761" s="21"/>
      <c r="P761" s="21"/>
      <c r="Q761" s="17"/>
      <c r="R761" s="17"/>
      <c r="S761" s="35"/>
      <c r="T761" s="38"/>
    </row>
    <row r="762" spans="12:20" x14ac:dyDescent="0.25">
      <c r="L762" s="17"/>
      <c r="M762" s="20"/>
      <c r="N762" s="21"/>
      <c r="O762" s="21"/>
      <c r="P762" s="21"/>
      <c r="Q762" s="17"/>
      <c r="R762" s="17"/>
      <c r="S762" s="35"/>
      <c r="T762" s="38"/>
    </row>
    <row r="763" spans="12:20" x14ac:dyDescent="0.25">
      <c r="L763" s="17"/>
      <c r="M763" s="20"/>
      <c r="N763" s="21"/>
      <c r="O763" s="21"/>
      <c r="P763" s="21"/>
      <c r="Q763" s="17"/>
      <c r="R763" s="17"/>
      <c r="S763" s="35"/>
      <c r="T763" s="38"/>
    </row>
    <row r="764" spans="12:20" x14ac:dyDescent="0.25">
      <c r="L764" s="17"/>
      <c r="M764" s="20"/>
      <c r="N764" s="21"/>
      <c r="O764" s="21"/>
      <c r="P764" s="21"/>
      <c r="Q764" s="17"/>
      <c r="R764" s="17"/>
      <c r="S764" s="35"/>
      <c r="T764" s="38"/>
    </row>
    <row r="765" spans="12:20" x14ac:dyDescent="0.25">
      <c r="L765" s="17"/>
      <c r="M765" s="20"/>
      <c r="N765" s="21"/>
      <c r="O765" s="21"/>
      <c r="P765" s="21"/>
      <c r="Q765" s="17"/>
      <c r="R765" s="17"/>
      <c r="S765" s="35"/>
      <c r="T765" s="38"/>
    </row>
    <row r="766" spans="12:20" x14ac:dyDescent="0.25">
      <c r="L766" s="17"/>
      <c r="M766" s="20"/>
      <c r="N766" s="21"/>
      <c r="O766" s="21"/>
      <c r="P766" s="21"/>
      <c r="Q766" s="17"/>
      <c r="R766" s="17"/>
      <c r="S766" s="35"/>
      <c r="T766" s="38"/>
    </row>
    <row r="767" spans="12:20" x14ac:dyDescent="0.25">
      <c r="L767" s="17"/>
      <c r="M767" s="20"/>
      <c r="N767" s="21"/>
      <c r="O767" s="21"/>
      <c r="P767" s="21"/>
      <c r="Q767" s="17"/>
      <c r="R767" s="17"/>
      <c r="S767" s="35"/>
      <c r="T767" s="38"/>
    </row>
    <row r="768" spans="12:20" x14ac:dyDescent="0.25">
      <c r="L768" s="17"/>
      <c r="M768" s="20"/>
      <c r="N768" s="21"/>
      <c r="O768" s="21"/>
      <c r="P768" s="21"/>
      <c r="Q768" s="17"/>
      <c r="R768" s="17"/>
      <c r="S768" s="35"/>
      <c r="T768" s="38"/>
    </row>
    <row r="769" spans="12:20" x14ac:dyDescent="0.25">
      <c r="L769" s="17"/>
      <c r="M769" s="20"/>
      <c r="N769" s="21"/>
      <c r="O769" s="21"/>
      <c r="P769" s="21"/>
      <c r="Q769" s="17"/>
      <c r="R769" s="17"/>
      <c r="S769" s="35"/>
      <c r="T769" s="38"/>
    </row>
    <row r="770" spans="12:20" x14ac:dyDescent="0.25">
      <c r="L770" s="17"/>
      <c r="M770" s="20"/>
      <c r="N770" s="21"/>
      <c r="O770" s="21"/>
      <c r="P770" s="21"/>
      <c r="Q770" s="17"/>
      <c r="R770" s="17"/>
      <c r="S770" s="35"/>
      <c r="T770" s="38"/>
    </row>
    <row r="771" spans="12:20" x14ac:dyDescent="0.25">
      <c r="L771" s="17"/>
      <c r="M771" s="20"/>
      <c r="N771" s="21"/>
      <c r="O771" s="21"/>
      <c r="P771" s="21"/>
      <c r="Q771" s="17"/>
      <c r="R771" s="17"/>
      <c r="S771" s="35"/>
      <c r="T771" s="38"/>
    </row>
    <row r="772" spans="12:20" x14ac:dyDescent="0.25">
      <c r="L772" s="17"/>
      <c r="M772" s="20"/>
      <c r="N772" s="21"/>
      <c r="O772" s="21"/>
      <c r="P772" s="21"/>
      <c r="Q772" s="17"/>
      <c r="R772" s="17"/>
      <c r="S772" s="35"/>
      <c r="T772" s="38"/>
    </row>
    <row r="773" spans="12:20" x14ac:dyDescent="0.25">
      <c r="L773" s="17"/>
      <c r="M773" s="20"/>
      <c r="N773" s="21"/>
      <c r="O773" s="21"/>
      <c r="P773" s="21"/>
      <c r="Q773" s="17"/>
      <c r="R773" s="17"/>
      <c r="S773" s="35"/>
      <c r="T773" s="38"/>
    </row>
    <row r="774" spans="12:20" x14ac:dyDescent="0.25">
      <c r="L774" s="17"/>
      <c r="M774" s="20"/>
      <c r="N774" s="21"/>
      <c r="O774" s="21"/>
      <c r="P774" s="21"/>
      <c r="Q774" s="17"/>
      <c r="R774" s="17"/>
      <c r="S774" s="35"/>
      <c r="T774" s="38"/>
    </row>
    <row r="775" spans="12:20" x14ac:dyDescent="0.25">
      <c r="L775" s="17"/>
      <c r="M775" s="20"/>
      <c r="N775" s="21"/>
      <c r="O775" s="21"/>
      <c r="P775" s="21"/>
      <c r="Q775" s="17"/>
      <c r="R775" s="17"/>
      <c r="S775" s="35"/>
      <c r="T775" s="38"/>
    </row>
    <row r="776" spans="12:20" x14ac:dyDescent="0.25">
      <c r="L776" s="17"/>
      <c r="M776" s="20"/>
      <c r="N776" s="21"/>
      <c r="O776" s="21"/>
      <c r="P776" s="21"/>
      <c r="Q776" s="17"/>
      <c r="R776" s="17"/>
      <c r="S776" s="35"/>
      <c r="T776" s="38"/>
    </row>
    <row r="777" spans="12:20" x14ac:dyDescent="0.25">
      <c r="L777" s="17"/>
      <c r="M777" s="20"/>
      <c r="N777" s="21"/>
      <c r="O777" s="21"/>
      <c r="P777" s="21"/>
      <c r="Q777" s="17"/>
      <c r="R777" s="17"/>
      <c r="S777" s="35"/>
      <c r="T777" s="38"/>
    </row>
    <row r="778" spans="12:20" x14ac:dyDescent="0.25">
      <c r="L778" s="17"/>
      <c r="M778" s="20"/>
      <c r="N778" s="21"/>
      <c r="O778" s="21"/>
      <c r="P778" s="21"/>
      <c r="Q778" s="17"/>
      <c r="R778" s="17"/>
      <c r="S778" s="35"/>
      <c r="T778" s="38"/>
    </row>
    <row r="779" spans="12:20" x14ac:dyDescent="0.25">
      <c r="L779" s="17"/>
      <c r="M779" s="20"/>
      <c r="N779" s="21"/>
      <c r="O779" s="21"/>
      <c r="P779" s="21"/>
      <c r="Q779" s="17"/>
      <c r="R779" s="17"/>
      <c r="S779" s="35"/>
      <c r="T779" s="38"/>
    </row>
    <row r="780" spans="12:20" x14ac:dyDescent="0.25">
      <c r="L780" s="17"/>
      <c r="M780" s="20"/>
      <c r="N780" s="21"/>
      <c r="O780" s="21"/>
      <c r="P780" s="21"/>
      <c r="Q780" s="17"/>
      <c r="R780" s="17"/>
      <c r="S780" s="35"/>
      <c r="T780" s="38"/>
    </row>
    <row r="781" spans="12:20" x14ac:dyDescent="0.25">
      <c r="L781" s="17"/>
      <c r="M781" s="20"/>
      <c r="N781" s="21"/>
      <c r="O781" s="21"/>
      <c r="P781" s="21"/>
      <c r="Q781" s="17"/>
      <c r="R781" s="17"/>
      <c r="S781" s="35"/>
      <c r="T781" s="38"/>
    </row>
    <row r="782" spans="12:20" x14ac:dyDescent="0.25">
      <c r="L782" s="17"/>
      <c r="M782" s="20"/>
      <c r="N782" s="21"/>
      <c r="O782" s="21"/>
      <c r="P782" s="21"/>
      <c r="Q782" s="17"/>
      <c r="R782" s="17"/>
      <c r="S782" s="35"/>
      <c r="T782" s="38"/>
    </row>
    <row r="783" spans="12:20" x14ac:dyDescent="0.25">
      <c r="L783" s="17"/>
      <c r="M783" s="20"/>
      <c r="N783" s="21"/>
      <c r="O783" s="21"/>
      <c r="P783" s="21"/>
      <c r="Q783" s="17"/>
      <c r="R783" s="17"/>
      <c r="S783" s="35"/>
      <c r="T783" s="38"/>
    </row>
    <row r="784" spans="12:20" x14ac:dyDescent="0.25">
      <c r="L784" s="17"/>
      <c r="M784" s="20"/>
      <c r="N784" s="21"/>
      <c r="O784" s="21"/>
      <c r="P784" s="21"/>
      <c r="Q784" s="17"/>
      <c r="R784" s="17"/>
      <c r="S784" s="35"/>
      <c r="T784" s="38"/>
    </row>
    <row r="785" spans="12:20" x14ac:dyDescent="0.25">
      <c r="L785" s="17"/>
      <c r="M785" s="20"/>
      <c r="N785" s="21"/>
      <c r="O785" s="21"/>
      <c r="P785" s="21"/>
      <c r="Q785" s="17"/>
      <c r="R785" s="17"/>
      <c r="S785" s="35"/>
      <c r="T785" s="38"/>
    </row>
    <row r="786" spans="12:20" x14ac:dyDescent="0.25">
      <c r="L786" s="17"/>
      <c r="M786" s="20"/>
      <c r="N786" s="21"/>
      <c r="O786" s="21"/>
      <c r="P786" s="21"/>
      <c r="Q786" s="17"/>
      <c r="R786" s="17"/>
      <c r="S786" s="35"/>
      <c r="T786" s="38"/>
    </row>
    <row r="787" spans="12:20" x14ac:dyDescent="0.25">
      <c r="L787" s="17"/>
      <c r="M787" s="20"/>
      <c r="N787" s="21"/>
      <c r="O787" s="21"/>
      <c r="P787" s="21"/>
      <c r="Q787" s="17"/>
      <c r="R787" s="17"/>
      <c r="S787" s="35"/>
      <c r="T787" s="38"/>
    </row>
    <row r="788" spans="12:20" x14ac:dyDescent="0.25">
      <c r="L788" s="17"/>
      <c r="M788" s="20"/>
      <c r="N788" s="21"/>
      <c r="O788" s="21"/>
      <c r="P788" s="21"/>
      <c r="Q788" s="17"/>
      <c r="R788" s="17"/>
      <c r="S788" s="35"/>
      <c r="T788" s="38"/>
    </row>
    <row r="789" spans="12:20" x14ac:dyDescent="0.25">
      <c r="L789" s="17"/>
      <c r="M789" s="20"/>
      <c r="N789" s="21"/>
      <c r="O789" s="21"/>
      <c r="P789" s="21"/>
      <c r="Q789" s="17"/>
      <c r="R789" s="17"/>
      <c r="S789" s="35"/>
      <c r="T789" s="38"/>
    </row>
    <row r="790" spans="12:20" x14ac:dyDescent="0.25">
      <c r="L790" s="17"/>
      <c r="M790" s="20"/>
      <c r="N790" s="21"/>
      <c r="O790" s="21"/>
      <c r="P790" s="21"/>
      <c r="Q790" s="17"/>
      <c r="R790" s="17"/>
      <c r="S790" s="35"/>
      <c r="T790" s="38"/>
    </row>
    <row r="791" spans="12:20" x14ac:dyDescent="0.25">
      <c r="L791" s="17"/>
      <c r="M791" s="20"/>
      <c r="N791" s="21"/>
      <c r="O791" s="21"/>
      <c r="P791" s="21"/>
      <c r="Q791" s="17"/>
      <c r="R791" s="17"/>
      <c r="S791" s="35"/>
      <c r="T791" s="38"/>
    </row>
    <row r="792" spans="12:20" x14ac:dyDescent="0.25">
      <c r="L792" s="17"/>
      <c r="M792" s="20"/>
      <c r="N792" s="21"/>
      <c r="O792" s="21"/>
      <c r="P792" s="21"/>
      <c r="Q792" s="17"/>
      <c r="R792" s="17"/>
      <c r="S792" s="35"/>
      <c r="T792" s="38"/>
    </row>
    <row r="793" spans="12:20" x14ac:dyDescent="0.25">
      <c r="L793" s="17"/>
      <c r="M793" s="20"/>
      <c r="N793" s="21"/>
      <c r="O793" s="21"/>
      <c r="P793" s="21"/>
      <c r="Q793" s="17"/>
      <c r="R793" s="17"/>
      <c r="S793" s="35"/>
      <c r="T793" s="38"/>
    </row>
    <row r="794" spans="12:20" x14ac:dyDescent="0.25">
      <c r="L794" s="17"/>
      <c r="M794" s="20"/>
      <c r="N794" s="21"/>
      <c r="O794" s="21"/>
      <c r="P794" s="21"/>
      <c r="Q794" s="17"/>
      <c r="R794" s="17"/>
      <c r="S794" s="35"/>
      <c r="T794" s="38"/>
    </row>
    <row r="795" spans="12:20" x14ac:dyDescent="0.25">
      <c r="L795" s="17"/>
      <c r="M795" s="20"/>
      <c r="N795" s="21"/>
      <c r="O795" s="21"/>
      <c r="P795" s="21"/>
      <c r="Q795" s="17"/>
      <c r="R795" s="17"/>
      <c r="S795" s="35"/>
      <c r="T795" s="38"/>
    </row>
    <row r="796" spans="12:20" x14ac:dyDescent="0.25">
      <c r="L796" s="17"/>
      <c r="M796" s="20"/>
      <c r="N796" s="21"/>
      <c r="O796" s="21"/>
      <c r="P796" s="21"/>
      <c r="Q796" s="17"/>
      <c r="R796" s="17"/>
      <c r="S796" s="35"/>
      <c r="T796" s="38"/>
    </row>
    <row r="797" spans="12:20" x14ac:dyDescent="0.25">
      <c r="L797" s="17"/>
      <c r="M797" s="20"/>
      <c r="N797" s="21"/>
      <c r="O797" s="21"/>
      <c r="P797" s="21"/>
      <c r="Q797" s="17"/>
      <c r="R797" s="17"/>
      <c r="S797" s="35"/>
      <c r="T797" s="38"/>
    </row>
    <row r="798" spans="12:20" x14ac:dyDescent="0.25">
      <c r="L798" s="17"/>
      <c r="M798" s="20"/>
      <c r="N798" s="21"/>
      <c r="O798" s="21"/>
      <c r="P798" s="21"/>
      <c r="Q798" s="17"/>
      <c r="R798" s="17"/>
      <c r="S798" s="35"/>
      <c r="T798" s="38"/>
    </row>
    <row r="799" spans="12:20" x14ac:dyDescent="0.25">
      <c r="L799" s="17"/>
      <c r="M799" s="20"/>
      <c r="N799" s="21"/>
      <c r="O799" s="21"/>
      <c r="P799" s="21"/>
      <c r="Q799" s="17"/>
      <c r="R799" s="17"/>
      <c r="S799" s="35"/>
      <c r="T799" s="38"/>
    </row>
    <row r="800" spans="12:20" x14ac:dyDescent="0.25">
      <c r="L800" s="17"/>
      <c r="M800" s="20"/>
      <c r="N800" s="21"/>
      <c r="O800" s="21"/>
      <c r="P800" s="21"/>
      <c r="Q800" s="17"/>
      <c r="R800" s="17"/>
      <c r="S800" s="35"/>
      <c r="T800" s="38"/>
    </row>
    <row r="801" spans="12:20" x14ac:dyDescent="0.25">
      <c r="L801" s="17"/>
      <c r="M801" s="20"/>
      <c r="N801" s="21"/>
      <c r="O801" s="21"/>
      <c r="P801" s="21"/>
      <c r="Q801" s="17"/>
      <c r="R801" s="17"/>
      <c r="S801" s="35"/>
      <c r="T801" s="38"/>
    </row>
    <row r="802" spans="12:20" x14ac:dyDescent="0.25">
      <c r="L802" s="17"/>
      <c r="M802" s="20"/>
      <c r="N802" s="21"/>
      <c r="O802" s="21"/>
      <c r="P802" s="21"/>
      <c r="Q802" s="17"/>
      <c r="R802" s="17"/>
      <c r="S802" s="35"/>
      <c r="T802" s="38"/>
    </row>
    <row r="803" spans="12:20" x14ac:dyDescent="0.25">
      <c r="L803" s="17"/>
      <c r="M803" s="20"/>
      <c r="N803" s="21"/>
      <c r="O803" s="21"/>
      <c r="P803" s="21"/>
      <c r="Q803" s="17"/>
      <c r="R803" s="17"/>
      <c r="S803" s="35"/>
      <c r="T803" s="38"/>
    </row>
    <row r="804" spans="12:20" x14ac:dyDescent="0.25">
      <c r="L804" s="17"/>
      <c r="M804" s="20"/>
      <c r="N804" s="21"/>
      <c r="O804" s="21"/>
      <c r="P804" s="21"/>
      <c r="Q804" s="17"/>
      <c r="R804" s="17"/>
      <c r="S804" s="35"/>
      <c r="T804" s="38"/>
    </row>
    <row r="805" spans="12:20" x14ac:dyDescent="0.25">
      <c r="L805" s="17"/>
      <c r="M805" s="20"/>
      <c r="N805" s="21"/>
      <c r="O805" s="21"/>
      <c r="P805" s="21"/>
      <c r="Q805" s="17"/>
      <c r="R805" s="17"/>
      <c r="S805" s="35"/>
      <c r="T805" s="38"/>
    </row>
    <row r="806" spans="12:20" x14ac:dyDescent="0.25">
      <c r="L806" s="17"/>
      <c r="M806" s="20"/>
      <c r="N806" s="21"/>
      <c r="O806" s="21"/>
      <c r="P806" s="21"/>
      <c r="Q806" s="17"/>
      <c r="R806" s="17"/>
      <c r="S806" s="35"/>
      <c r="T806" s="38"/>
    </row>
    <row r="807" spans="12:20" x14ac:dyDescent="0.25">
      <c r="L807" s="17"/>
      <c r="M807" s="20"/>
      <c r="N807" s="21"/>
      <c r="O807" s="21"/>
      <c r="P807" s="21"/>
      <c r="Q807" s="17"/>
      <c r="R807" s="17"/>
      <c r="S807" s="35"/>
      <c r="T807" s="38"/>
    </row>
    <row r="808" spans="12:20" x14ac:dyDescent="0.25">
      <c r="L808" s="17"/>
      <c r="M808" s="20"/>
      <c r="N808" s="21"/>
      <c r="O808" s="21"/>
      <c r="P808" s="21"/>
      <c r="Q808" s="17"/>
      <c r="R808" s="17"/>
      <c r="S808" s="35"/>
      <c r="T808" s="38"/>
    </row>
    <row r="809" spans="12:20" x14ac:dyDescent="0.25">
      <c r="L809" s="17"/>
      <c r="M809" s="20"/>
      <c r="N809" s="21"/>
      <c r="O809" s="21"/>
      <c r="P809" s="21"/>
      <c r="Q809" s="17"/>
      <c r="R809" s="17"/>
      <c r="S809" s="35"/>
      <c r="T809" s="38"/>
    </row>
    <row r="810" spans="12:20" x14ac:dyDescent="0.25">
      <c r="L810" s="17"/>
      <c r="M810" s="20"/>
      <c r="N810" s="21"/>
      <c r="O810" s="21"/>
      <c r="P810" s="21"/>
      <c r="Q810" s="17"/>
      <c r="R810" s="17"/>
      <c r="S810" s="35"/>
      <c r="T810" s="38"/>
    </row>
    <row r="811" spans="12:20" x14ac:dyDescent="0.25">
      <c r="L811" s="17"/>
      <c r="M811" s="20"/>
      <c r="N811" s="21"/>
      <c r="O811" s="21"/>
      <c r="P811" s="21"/>
      <c r="Q811" s="17"/>
      <c r="R811" s="17"/>
      <c r="S811" s="35"/>
      <c r="T811" s="38"/>
    </row>
    <row r="812" spans="12:20" x14ac:dyDescent="0.25">
      <c r="L812" s="17"/>
      <c r="M812" s="20"/>
      <c r="N812" s="21"/>
      <c r="O812" s="21"/>
      <c r="P812" s="21"/>
      <c r="Q812" s="17"/>
      <c r="R812" s="17"/>
      <c r="S812" s="35"/>
      <c r="T812" s="38"/>
    </row>
    <row r="813" spans="12:20" x14ac:dyDescent="0.25">
      <c r="L813" s="17"/>
      <c r="M813" s="20"/>
      <c r="N813" s="21"/>
      <c r="O813" s="21"/>
      <c r="P813" s="21"/>
      <c r="Q813" s="17"/>
      <c r="R813" s="17"/>
      <c r="S813" s="35"/>
      <c r="T813" s="38"/>
    </row>
    <row r="814" spans="12:20" x14ac:dyDescent="0.25">
      <c r="L814" s="17"/>
      <c r="M814" s="20"/>
      <c r="N814" s="21"/>
      <c r="O814" s="21"/>
      <c r="P814" s="21"/>
      <c r="Q814" s="17"/>
      <c r="R814" s="17"/>
      <c r="S814" s="35"/>
      <c r="T814" s="38"/>
    </row>
    <row r="815" spans="12:20" x14ac:dyDescent="0.25">
      <c r="L815" s="17"/>
      <c r="M815" s="20"/>
      <c r="N815" s="21"/>
      <c r="O815" s="21"/>
      <c r="P815" s="21"/>
      <c r="Q815" s="17"/>
      <c r="R815" s="17"/>
      <c r="S815" s="35"/>
      <c r="T815" s="38"/>
    </row>
    <row r="816" spans="12:20" x14ac:dyDescent="0.25">
      <c r="L816" s="17"/>
      <c r="M816" s="20"/>
      <c r="N816" s="21"/>
      <c r="O816" s="21"/>
      <c r="P816" s="21"/>
      <c r="Q816" s="17"/>
      <c r="R816" s="17"/>
      <c r="S816" s="35"/>
      <c r="T816" s="38"/>
    </row>
    <row r="817" spans="12:20" x14ac:dyDescent="0.25">
      <c r="L817" s="17"/>
      <c r="M817" s="20"/>
      <c r="N817" s="21"/>
      <c r="O817" s="21"/>
      <c r="P817" s="21"/>
      <c r="Q817" s="17"/>
      <c r="R817" s="17"/>
      <c r="S817" s="35"/>
      <c r="T817" s="38"/>
    </row>
    <row r="818" spans="12:20" x14ac:dyDescent="0.25">
      <c r="L818" s="17"/>
      <c r="M818" s="20"/>
      <c r="N818" s="21"/>
      <c r="O818" s="21"/>
      <c r="P818" s="21"/>
      <c r="Q818" s="17"/>
      <c r="R818" s="17"/>
      <c r="S818" s="35"/>
      <c r="T818" s="38"/>
    </row>
    <row r="819" spans="12:20" x14ac:dyDescent="0.25">
      <c r="L819" s="17"/>
      <c r="M819" s="20"/>
      <c r="N819" s="21"/>
      <c r="O819" s="21"/>
      <c r="P819" s="21"/>
      <c r="Q819" s="17"/>
      <c r="R819" s="17"/>
      <c r="S819" s="35"/>
      <c r="T819" s="38"/>
    </row>
    <row r="820" spans="12:20" x14ac:dyDescent="0.25">
      <c r="L820" s="17"/>
      <c r="M820" s="20"/>
      <c r="N820" s="21"/>
      <c r="O820" s="21"/>
      <c r="P820" s="21"/>
      <c r="Q820" s="17"/>
      <c r="R820" s="17"/>
      <c r="S820" s="35"/>
      <c r="T820" s="38"/>
    </row>
    <row r="821" spans="12:20" x14ac:dyDescent="0.25">
      <c r="L821" s="17"/>
      <c r="M821" s="20"/>
      <c r="N821" s="21"/>
      <c r="O821" s="21"/>
      <c r="P821" s="21"/>
      <c r="Q821" s="17"/>
      <c r="R821" s="17"/>
      <c r="S821" s="35"/>
      <c r="T821" s="38"/>
    </row>
    <row r="822" spans="12:20" x14ac:dyDescent="0.25">
      <c r="L822" s="17"/>
      <c r="M822" s="20"/>
      <c r="N822" s="21"/>
      <c r="O822" s="21"/>
      <c r="P822" s="21"/>
      <c r="Q822" s="17"/>
      <c r="R822" s="17"/>
      <c r="S822" s="35"/>
      <c r="T822" s="38"/>
    </row>
    <row r="823" spans="12:20" x14ac:dyDescent="0.25">
      <c r="L823" s="17"/>
      <c r="M823" s="20"/>
      <c r="N823" s="21"/>
      <c r="O823" s="21"/>
      <c r="P823" s="21"/>
      <c r="Q823" s="17"/>
      <c r="R823" s="17"/>
      <c r="S823" s="35"/>
      <c r="T823" s="38"/>
    </row>
    <row r="824" spans="12:20" x14ac:dyDescent="0.25">
      <c r="L824" s="17"/>
      <c r="M824" s="20"/>
      <c r="N824" s="21"/>
      <c r="O824" s="21"/>
      <c r="P824" s="21"/>
      <c r="Q824" s="17"/>
      <c r="R824" s="17"/>
      <c r="S824" s="35"/>
      <c r="T824" s="38"/>
    </row>
    <row r="825" spans="12:20" x14ac:dyDescent="0.25">
      <c r="L825" s="17"/>
      <c r="M825" s="20"/>
      <c r="N825" s="21"/>
      <c r="O825" s="21"/>
      <c r="P825" s="21"/>
      <c r="Q825" s="17"/>
      <c r="R825" s="17"/>
      <c r="S825" s="35"/>
      <c r="T825" s="38"/>
    </row>
    <row r="826" spans="12:20" x14ac:dyDescent="0.25">
      <c r="L826" s="17"/>
      <c r="M826" s="20"/>
      <c r="N826" s="21"/>
      <c r="O826" s="21"/>
      <c r="P826" s="21"/>
      <c r="Q826" s="17"/>
      <c r="R826" s="17"/>
      <c r="S826" s="35"/>
      <c r="T826" s="38"/>
    </row>
    <row r="827" spans="12:20" x14ac:dyDescent="0.25">
      <c r="L827" s="17"/>
      <c r="M827" s="20"/>
      <c r="N827" s="21"/>
      <c r="O827" s="21"/>
      <c r="P827" s="21"/>
      <c r="Q827" s="17"/>
      <c r="R827" s="17"/>
      <c r="S827" s="35"/>
      <c r="T827" s="38"/>
    </row>
    <row r="828" spans="12:20" x14ac:dyDescent="0.25">
      <c r="L828" s="17"/>
      <c r="M828" s="20"/>
      <c r="N828" s="21"/>
      <c r="O828" s="21"/>
      <c r="P828" s="21"/>
      <c r="Q828" s="17"/>
      <c r="R828" s="17"/>
      <c r="S828" s="35"/>
      <c r="T828" s="38"/>
    </row>
    <row r="829" spans="12:20" x14ac:dyDescent="0.25">
      <c r="L829" s="17"/>
      <c r="M829" s="20"/>
      <c r="N829" s="21"/>
      <c r="O829" s="21"/>
      <c r="P829" s="21"/>
      <c r="Q829" s="17"/>
      <c r="R829" s="17"/>
      <c r="S829" s="35"/>
      <c r="T829" s="38"/>
    </row>
    <row r="830" spans="12:20" x14ac:dyDescent="0.25">
      <c r="L830" s="17"/>
      <c r="M830" s="20"/>
      <c r="N830" s="21"/>
      <c r="O830" s="21"/>
      <c r="P830" s="21"/>
      <c r="Q830" s="17"/>
      <c r="R830" s="17"/>
      <c r="S830" s="35"/>
      <c r="T830" s="38"/>
    </row>
    <row r="831" spans="12:20" x14ac:dyDescent="0.25">
      <c r="L831" s="17"/>
      <c r="M831" s="20"/>
      <c r="N831" s="21"/>
      <c r="O831" s="21"/>
      <c r="P831" s="21"/>
      <c r="Q831" s="17"/>
      <c r="R831" s="17"/>
      <c r="S831" s="35"/>
      <c r="T831" s="38"/>
    </row>
    <row r="832" spans="12:20" x14ac:dyDescent="0.25">
      <c r="L832" s="17"/>
      <c r="M832" s="20"/>
      <c r="N832" s="21"/>
      <c r="O832" s="21"/>
      <c r="P832" s="21"/>
      <c r="Q832" s="17"/>
      <c r="R832" s="17"/>
      <c r="S832" s="35"/>
      <c r="T832" s="38"/>
    </row>
    <row r="833" spans="12:20" x14ac:dyDescent="0.25">
      <c r="L833" s="17"/>
      <c r="M833" s="20"/>
      <c r="N833" s="21"/>
      <c r="O833" s="21"/>
      <c r="P833" s="21"/>
      <c r="Q833" s="17"/>
      <c r="R833" s="17"/>
      <c r="S833" s="35"/>
      <c r="T833" s="38"/>
    </row>
    <row r="834" spans="12:20" x14ac:dyDescent="0.25">
      <c r="L834" s="17"/>
      <c r="M834" s="20"/>
      <c r="N834" s="21"/>
      <c r="O834" s="21"/>
      <c r="P834" s="21"/>
      <c r="Q834" s="17"/>
      <c r="R834" s="17"/>
      <c r="S834" s="35"/>
      <c r="T834" s="38"/>
    </row>
    <row r="835" spans="12:20" x14ac:dyDescent="0.25">
      <c r="L835" s="17"/>
      <c r="M835" s="20"/>
      <c r="N835" s="21"/>
      <c r="O835" s="21"/>
      <c r="P835" s="21"/>
      <c r="Q835" s="17"/>
      <c r="R835" s="17"/>
      <c r="S835" s="35"/>
      <c r="T835" s="38"/>
    </row>
    <row r="836" spans="12:20" x14ac:dyDescent="0.25">
      <c r="L836" s="17"/>
      <c r="M836" s="20"/>
      <c r="N836" s="21"/>
      <c r="O836" s="21"/>
      <c r="P836" s="21"/>
      <c r="Q836" s="17"/>
      <c r="R836" s="17"/>
      <c r="S836" s="35"/>
      <c r="T836" s="38"/>
    </row>
    <row r="837" spans="12:20" x14ac:dyDescent="0.25">
      <c r="L837" s="17"/>
      <c r="M837" s="20"/>
      <c r="N837" s="21"/>
      <c r="O837" s="21"/>
      <c r="P837" s="21"/>
      <c r="Q837" s="17"/>
      <c r="R837" s="17"/>
      <c r="S837" s="35"/>
      <c r="T837" s="38"/>
    </row>
    <row r="838" spans="12:20" x14ac:dyDescent="0.25">
      <c r="L838" s="17"/>
      <c r="M838" s="20"/>
      <c r="N838" s="21"/>
      <c r="O838" s="21"/>
      <c r="P838" s="21"/>
      <c r="Q838" s="17"/>
      <c r="R838" s="17"/>
      <c r="S838" s="35"/>
      <c r="T838" s="38"/>
    </row>
    <row r="839" spans="12:20" x14ac:dyDescent="0.25">
      <c r="L839" s="17"/>
      <c r="M839" s="20"/>
      <c r="N839" s="21"/>
      <c r="O839" s="21"/>
      <c r="P839" s="21"/>
      <c r="Q839" s="17"/>
      <c r="R839" s="17"/>
      <c r="S839" s="35"/>
      <c r="T839" s="38"/>
    </row>
    <row r="840" spans="12:20" x14ac:dyDescent="0.25">
      <c r="L840" s="17"/>
      <c r="M840" s="20"/>
      <c r="N840" s="21"/>
      <c r="O840" s="21"/>
      <c r="P840" s="21"/>
      <c r="Q840" s="17"/>
      <c r="R840" s="17"/>
      <c r="S840" s="35"/>
      <c r="T840" s="38"/>
    </row>
    <row r="841" spans="12:20" x14ac:dyDescent="0.25">
      <c r="L841" s="17"/>
      <c r="M841" s="20"/>
      <c r="N841" s="21"/>
      <c r="O841" s="21"/>
      <c r="P841" s="21"/>
      <c r="Q841" s="17"/>
      <c r="R841" s="17"/>
      <c r="S841" s="35"/>
      <c r="T841" s="38"/>
    </row>
    <row r="842" spans="12:20" x14ac:dyDescent="0.25">
      <c r="L842" s="17"/>
      <c r="M842" s="20"/>
      <c r="N842" s="21"/>
      <c r="O842" s="21"/>
      <c r="P842" s="21"/>
      <c r="Q842" s="17"/>
      <c r="R842" s="17"/>
      <c r="S842" s="35"/>
      <c r="T842" s="38"/>
    </row>
    <row r="843" spans="12:20" x14ac:dyDescent="0.25">
      <c r="L843" s="17"/>
      <c r="M843" s="20"/>
      <c r="N843" s="21"/>
      <c r="O843" s="21"/>
      <c r="P843" s="21"/>
      <c r="Q843" s="17"/>
      <c r="R843" s="17"/>
      <c r="S843" s="35"/>
      <c r="T843" s="38"/>
    </row>
    <row r="844" spans="12:20" x14ac:dyDescent="0.25">
      <c r="L844" s="17"/>
      <c r="M844" s="20"/>
      <c r="N844" s="21"/>
      <c r="O844" s="21"/>
      <c r="P844" s="21"/>
      <c r="Q844" s="17"/>
      <c r="R844" s="17"/>
      <c r="S844" s="35"/>
      <c r="T844" s="38"/>
    </row>
    <row r="845" spans="12:20" x14ac:dyDescent="0.25">
      <c r="L845" s="17"/>
      <c r="M845" s="20"/>
      <c r="N845" s="21"/>
      <c r="O845" s="21"/>
      <c r="P845" s="21"/>
      <c r="Q845" s="17"/>
      <c r="R845" s="17"/>
      <c r="S845" s="35"/>
      <c r="T845" s="38"/>
    </row>
    <row r="846" spans="12:20" x14ac:dyDescent="0.25">
      <c r="L846" s="17"/>
      <c r="M846" s="20"/>
      <c r="N846" s="21"/>
      <c r="O846" s="21"/>
      <c r="P846" s="21"/>
      <c r="Q846" s="17"/>
      <c r="R846" s="17"/>
      <c r="S846" s="35"/>
      <c r="T846" s="38"/>
    </row>
    <row r="847" spans="12:20" x14ac:dyDescent="0.25">
      <c r="L847" s="17"/>
      <c r="M847" s="20"/>
      <c r="N847" s="21"/>
      <c r="O847" s="21"/>
      <c r="P847" s="21"/>
      <c r="Q847" s="17"/>
      <c r="R847" s="17"/>
      <c r="S847" s="35"/>
      <c r="T847" s="38"/>
    </row>
    <row r="848" spans="12:20" x14ac:dyDescent="0.25">
      <c r="L848" s="17"/>
      <c r="M848" s="20"/>
      <c r="N848" s="21"/>
      <c r="O848" s="21"/>
      <c r="P848" s="21"/>
      <c r="Q848" s="17"/>
      <c r="R848" s="17"/>
      <c r="S848" s="35"/>
      <c r="T848" s="38"/>
    </row>
    <row r="849" spans="12:20" x14ac:dyDescent="0.25">
      <c r="L849" s="17"/>
      <c r="M849" s="20"/>
      <c r="N849" s="21"/>
      <c r="O849" s="21"/>
      <c r="P849" s="21"/>
      <c r="Q849" s="17"/>
      <c r="R849" s="17"/>
      <c r="S849" s="35"/>
      <c r="T849" s="38"/>
    </row>
    <row r="850" spans="12:20" x14ac:dyDescent="0.25">
      <c r="L850" s="17"/>
      <c r="M850" s="20"/>
      <c r="N850" s="21"/>
      <c r="O850" s="21"/>
      <c r="P850" s="21"/>
      <c r="Q850" s="17"/>
      <c r="R850" s="17"/>
      <c r="S850" s="35"/>
      <c r="T850" s="38"/>
    </row>
    <row r="851" spans="12:20" x14ac:dyDescent="0.25">
      <c r="L851" s="17"/>
      <c r="M851" s="20"/>
      <c r="N851" s="21"/>
      <c r="O851" s="21"/>
      <c r="P851" s="21"/>
      <c r="Q851" s="17"/>
      <c r="R851" s="17"/>
      <c r="S851" s="35"/>
      <c r="T851" s="38"/>
    </row>
    <row r="852" spans="12:20" x14ac:dyDescent="0.25">
      <c r="L852" s="17"/>
      <c r="M852" s="20"/>
      <c r="N852" s="21"/>
      <c r="O852" s="21"/>
      <c r="P852" s="21"/>
      <c r="Q852" s="17"/>
      <c r="R852" s="17"/>
      <c r="S852" s="35"/>
      <c r="T852" s="38"/>
    </row>
    <row r="853" spans="12:20" x14ac:dyDescent="0.25">
      <c r="L853" s="17"/>
      <c r="M853" s="20"/>
      <c r="N853" s="21"/>
      <c r="O853" s="21"/>
      <c r="P853" s="21"/>
      <c r="Q853" s="17"/>
      <c r="R853" s="17"/>
      <c r="S853" s="35"/>
      <c r="T853" s="38"/>
    </row>
    <row r="854" spans="12:20" x14ac:dyDescent="0.25">
      <c r="L854" s="17"/>
      <c r="M854" s="20"/>
      <c r="N854" s="21"/>
      <c r="O854" s="21"/>
      <c r="P854" s="21"/>
      <c r="Q854" s="17"/>
      <c r="R854" s="17"/>
      <c r="S854" s="35"/>
      <c r="T854" s="38"/>
    </row>
    <row r="855" spans="12:20" x14ac:dyDescent="0.25">
      <c r="L855" s="17"/>
      <c r="M855" s="20"/>
      <c r="N855" s="21"/>
      <c r="O855" s="21"/>
      <c r="P855" s="21"/>
      <c r="Q855" s="17"/>
      <c r="R855" s="17"/>
      <c r="S855" s="35"/>
      <c r="T855" s="38"/>
    </row>
    <row r="856" spans="12:20" x14ac:dyDescent="0.25">
      <c r="L856" s="17"/>
      <c r="M856" s="20"/>
      <c r="N856" s="21"/>
      <c r="O856" s="21"/>
      <c r="P856" s="21"/>
      <c r="Q856" s="17"/>
      <c r="R856" s="17"/>
      <c r="S856" s="35"/>
      <c r="T856" s="38"/>
    </row>
    <row r="857" spans="12:20" x14ac:dyDescent="0.25">
      <c r="L857" s="17"/>
      <c r="M857" s="20"/>
      <c r="N857" s="21"/>
      <c r="O857" s="21"/>
      <c r="P857" s="21"/>
      <c r="Q857" s="17"/>
      <c r="R857" s="17"/>
      <c r="S857" s="35"/>
      <c r="T857" s="38"/>
    </row>
    <row r="858" spans="12:20" x14ac:dyDescent="0.25">
      <c r="L858" s="17"/>
      <c r="M858" s="20"/>
      <c r="N858" s="21"/>
      <c r="O858" s="21"/>
      <c r="P858" s="21"/>
      <c r="Q858" s="17"/>
      <c r="R858" s="17"/>
      <c r="S858" s="35"/>
      <c r="T858" s="38"/>
    </row>
    <row r="859" spans="12:20" x14ac:dyDescent="0.25">
      <c r="L859" s="17"/>
      <c r="M859" s="20"/>
      <c r="N859" s="21"/>
      <c r="O859" s="21"/>
      <c r="P859" s="21"/>
      <c r="Q859" s="17"/>
      <c r="R859" s="17"/>
      <c r="S859" s="35"/>
      <c r="T859" s="38"/>
    </row>
    <row r="860" spans="12:20" x14ac:dyDescent="0.25">
      <c r="L860" s="17"/>
      <c r="M860" s="20"/>
      <c r="N860" s="21"/>
      <c r="O860" s="21"/>
      <c r="P860" s="21"/>
      <c r="Q860" s="17"/>
      <c r="R860" s="17"/>
      <c r="S860" s="35"/>
      <c r="T860" s="38"/>
    </row>
    <row r="861" spans="12:20" x14ac:dyDescent="0.25">
      <c r="L861" s="17"/>
      <c r="M861" s="20"/>
      <c r="N861" s="21"/>
      <c r="O861" s="21"/>
      <c r="P861" s="21"/>
      <c r="Q861" s="17"/>
      <c r="R861" s="17"/>
      <c r="S861" s="35"/>
      <c r="T861" s="38"/>
    </row>
    <row r="862" spans="12:20" x14ac:dyDescent="0.25">
      <c r="L862" s="17"/>
      <c r="M862" s="20"/>
      <c r="N862" s="21"/>
      <c r="O862" s="21"/>
      <c r="P862" s="21"/>
      <c r="Q862" s="17"/>
      <c r="R862" s="17"/>
      <c r="S862" s="35"/>
      <c r="T862" s="38"/>
    </row>
    <row r="863" spans="12:20" x14ac:dyDescent="0.25">
      <c r="L863" s="17"/>
      <c r="M863" s="20"/>
      <c r="N863" s="21"/>
      <c r="O863" s="21"/>
      <c r="P863" s="21"/>
      <c r="Q863" s="17"/>
      <c r="R863" s="17"/>
      <c r="S863" s="35"/>
      <c r="T863" s="38"/>
    </row>
    <row r="864" spans="12:20" x14ac:dyDescent="0.25">
      <c r="L864" s="17"/>
      <c r="M864" s="20"/>
      <c r="N864" s="21"/>
      <c r="O864" s="21"/>
      <c r="P864" s="21"/>
      <c r="Q864" s="17"/>
      <c r="R864" s="17"/>
      <c r="S864" s="35"/>
      <c r="T864" s="38"/>
    </row>
    <row r="865" spans="12:20" x14ac:dyDescent="0.25">
      <c r="L865" s="17"/>
      <c r="M865" s="20"/>
      <c r="N865" s="21"/>
      <c r="O865" s="21"/>
      <c r="P865" s="21"/>
      <c r="Q865" s="17"/>
      <c r="R865" s="17"/>
      <c r="S865" s="35"/>
      <c r="T865" s="38"/>
    </row>
    <row r="866" spans="12:20" x14ac:dyDescent="0.25">
      <c r="L866" s="17"/>
      <c r="M866" s="20"/>
      <c r="N866" s="21"/>
      <c r="O866" s="21"/>
      <c r="P866" s="21"/>
      <c r="Q866" s="17"/>
      <c r="R866" s="17"/>
      <c r="S866" s="35"/>
      <c r="T866" s="38"/>
    </row>
    <row r="867" spans="12:20" x14ac:dyDescent="0.25">
      <c r="L867" s="17"/>
      <c r="M867" s="20"/>
      <c r="N867" s="21"/>
      <c r="O867" s="21"/>
      <c r="P867" s="21"/>
      <c r="Q867" s="17"/>
      <c r="R867" s="17"/>
      <c r="S867" s="35"/>
      <c r="T867" s="38"/>
    </row>
    <row r="868" spans="12:20" x14ac:dyDescent="0.25">
      <c r="L868" s="17"/>
      <c r="M868" s="20"/>
      <c r="N868" s="21"/>
      <c r="O868" s="21"/>
      <c r="P868" s="21"/>
      <c r="Q868" s="17"/>
      <c r="R868" s="17"/>
      <c r="S868" s="35"/>
      <c r="T868" s="38"/>
    </row>
    <row r="869" spans="12:20" x14ac:dyDescent="0.25">
      <c r="L869" s="17"/>
      <c r="M869" s="20"/>
      <c r="N869" s="21"/>
      <c r="O869" s="21"/>
      <c r="P869" s="21"/>
      <c r="Q869" s="17"/>
      <c r="R869" s="17"/>
      <c r="S869" s="35"/>
      <c r="T869" s="38"/>
    </row>
    <row r="870" spans="12:20" x14ac:dyDescent="0.25">
      <c r="L870" s="17"/>
      <c r="M870" s="20"/>
      <c r="N870" s="21"/>
      <c r="O870" s="21"/>
      <c r="P870" s="21"/>
      <c r="Q870" s="17"/>
      <c r="R870" s="17"/>
      <c r="S870" s="35"/>
      <c r="T870" s="38"/>
    </row>
    <row r="871" spans="12:20" x14ac:dyDescent="0.25">
      <c r="L871" s="17"/>
      <c r="M871" s="20"/>
      <c r="N871" s="21"/>
      <c r="O871" s="21"/>
      <c r="P871" s="21"/>
      <c r="Q871" s="17"/>
      <c r="R871" s="17"/>
      <c r="S871" s="35"/>
      <c r="T871" s="38"/>
    </row>
  </sheetData>
  <autoFilter ref="A5:AF80" xr:uid="{00000000-0009-0000-0000-000009000000}"/>
  <mergeCells count="20">
    <mergeCell ref="G3:G4"/>
    <mergeCell ref="L3:M3"/>
    <mergeCell ref="N3:P3"/>
    <mergeCell ref="Q3:R3"/>
    <mergeCell ref="A35:A80"/>
    <mergeCell ref="Y43:AC43"/>
    <mergeCell ref="A1:AF1"/>
    <mergeCell ref="A2:AF2"/>
    <mergeCell ref="AA3:AC3"/>
    <mergeCell ref="AD3:AF3"/>
    <mergeCell ref="K3:K4"/>
    <mergeCell ref="H3:H4"/>
    <mergeCell ref="I3:I4"/>
    <mergeCell ref="J3:J4"/>
    <mergeCell ref="S3:S4"/>
    <mergeCell ref="T3:T4"/>
    <mergeCell ref="A3:A4"/>
    <mergeCell ref="B3:B4"/>
    <mergeCell ref="C3:C4"/>
    <mergeCell ref="D3:F3"/>
  </mergeCells>
  <printOptions horizontalCentered="1"/>
  <pageMargins left="0" right="0" top="0.39370078740157483" bottom="0" header="0" footer="0"/>
  <pageSetup scale="80" orientation="landscape" r:id="rId1"/>
  <ignoredErrors>
    <ignoredError sqref="F36:F37 F39:F41 F17:F21 F15 F6:F7 F24:F30 F31:F34 F8:F12" numberStoredAsText="1"/>
    <ignoredError sqref="O38:P38 O16:P16 O11:P11 O9: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Avances Físicos a Septiembre </vt:lpstr>
      <vt:lpstr>Avances Físicos a Dic. 2024</vt:lpstr>
      <vt:lpstr>ECONOMÍAS</vt:lpstr>
      <vt:lpstr>PEDREGALES</vt:lpstr>
      <vt:lpstr>Entregables Conagua </vt:lpstr>
      <vt:lpstr>'Avances Físicos a Dic. 2024'!Área_de_impresión</vt:lpstr>
      <vt:lpstr>'Avances Físicos a Septiembre '!Área_de_impresión</vt:lpstr>
      <vt:lpstr>ECONOMÍAS!Área_de_impresión</vt:lpstr>
      <vt:lpstr>'Entregables Conagua '!Área_de_impresión</vt:lpstr>
      <vt:lpstr>PEDREGALES!Área_de_impresión</vt:lpstr>
      <vt:lpstr>'Avances Físicos a Dic. 2024'!Títulos_a_imprimir</vt:lpstr>
      <vt:lpstr>'Avances Físicos a Septiembre '!Títulos_a_imprimir</vt:lpstr>
      <vt:lpstr>ECONOMÍAS!Títulos_a_imprimir</vt:lpstr>
      <vt:lpstr>'Entregables Conagua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Lopez</dc:creator>
  <cp:lastModifiedBy>Daniván A</cp:lastModifiedBy>
  <cp:lastPrinted>2025-01-29T15:39:39Z</cp:lastPrinted>
  <dcterms:created xsi:type="dcterms:W3CDTF">2017-07-06T16:02:09Z</dcterms:created>
  <dcterms:modified xsi:type="dcterms:W3CDTF">2025-01-30T19:14:08Z</dcterms:modified>
</cp:coreProperties>
</file>